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2025-2026\ChJeunes\DevSans\"/>
    </mc:Choice>
  </mc:AlternateContent>
  <workbookProtection workbookAlgorithmName="SHA-512" workbookHashValue="vOD5SBUk9zAt9Woo/TrytZPvfVMeha8ZsdXbu23NUffqZehiQcQWHfg+VShMUZUDNhQLJsItrQjEubNB87Q7qA==" workbookSaltValue="6K3dUfxpI+ieYjeXiYhi6g==" workbookSpinCount="100000" lockStructure="1"/>
  <bookViews>
    <workbookView xWindow="-105" yWindow="-105" windowWidth="23250" windowHeight="12570" tabRatio="878"/>
  </bookViews>
  <sheets>
    <sheet name="Renseignements" sheetId="66" r:id="rId1"/>
    <sheet name="Equipes match à 3" sheetId="32" r:id="rId2"/>
    <sheet name="rencontre match à 3" sheetId="31" r:id="rId3"/>
    <sheet name="Fiches match à 3" sheetId="78" r:id="rId4"/>
    <sheet name="rencontre 1 contre 3 (MA3)" sheetId="107" r:id="rId5"/>
    <sheet name="rencontre 2 contre 3 (MA3)" sheetId="115" r:id="rId6"/>
    <sheet name="rencontre 1 contre 2 (MA3)" sheetId="116" r:id="rId7"/>
    <sheet name="Clubs-FFTT" sheetId="102" r:id="rId8"/>
    <sheet name="Joueurs-FFTT" sheetId="106" r:id="rId9"/>
  </sheets>
  <definedNames>
    <definedName name="_xlnm._FilterDatabase" localSheetId="7" hidden="1">'Clubs-FFTT'!$A$1:$E$35</definedName>
    <definedName name="_xlnm._FilterDatabase" localSheetId="8" hidden="1">'Joueurs-FFTT'!$A$1:$G$1</definedName>
    <definedName name="_xlnm.Print_Titles" localSheetId="8">'Joueurs-FFTT'!$1:$1</definedName>
    <definedName name="_xlnm.Print_Area" localSheetId="1">'Equipes match à 3'!$A$1:$AD$40</definedName>
    <definedName name="_xlnm.Print_Area" localSheetId="8">'Joueurs-FFTT'!$A$1:$F$1</definedName>
    <definedName name="_xlnm.Print_Area" localSheetId="6">'rencontre 1 contre 2 (MA3)'!$A$1:$AD$30</definedName>
    <definedName name="_xlnm.Print_Area" localSheetId="4">'rencontre 1 contre 3 (MA3)'!$A$1:$AD$30</definedName>
    <definedName name="_xlnm.Print_Area" localSheetId="5">'rencontre 2 contre 3 (MA3)'!$A$1:$AD$30</definedName>
    <definedName name="_xlnm.Print_Area" localSheetId="2">'rencontre match à 3'!$A$1:$X$19</definedName>
  </definedNames>
  <calcPr calcId="152511" iterate="1"/>
</workbook>
</file>

<file path=xl/calcChain.xml><?xml version="1.0" encoding="utf-8"?>
<calcChain xmlns="http://schemas.openxmlformats.org/spreadsheetml/2006/main">
  <c r="E1" i="116" l="1"/>
  <c r="E1" i="115"/>
  <c r="E1" i="107"/>
  <c r="I17" i="78" l="1"/>
  <c r="I25" i="78"/>
  <c r="I33" i="78"/>
  <c r="I49" i="78"/>
  <c r="I41" i="78"/>
  <c r="A41" i="78"/>
  <c r="A25" i="78"/>
  <c r="A49" i="78"/>
  <c r="A33" i="78"/>
  <c r="A17" i="78"/>
  <c r="A9" i="78"/>
  <c r="I1" i="78" l="1"/>
  <c r="A57" i="78"/>
  <c r="I9" i="78"/>
  <c r="A1" i="78"/>
  <c r="M1" i="78" l="1"/>
  <c r="AR23" i="116" l="1"/>
  <c r="AQ23" i="116"/>
  <c r="AP23" i="116"/>
  <c r="AO23" i="116"/>
  <c r="AR22" i="116"/>
  <c r="AQ22" i="116"/>
  <c r="AP22" i="116"/>
  <c r="AO22" i="116"/>
  <c r="AR21" i="116"/>
  <c r="AQ21" i="116"/>
  <c r="AP21" i="116"/>
  <c r="AO21" i="116"/>
  <c r="AR20" i="116"/>
  <c r="AQ20" i="116"/>
  <c r="AP20" i="116"/>
  <c r="AO20" i="116"/>
  <c r="AR19" i="116"/>
  <c r="AQ19" i="116"/>
  <c r="AP19" i="116"/>
  <c r="AO19" i="116"/>
  <c r="AL23" i="116"/>
  <c r="AK23" i="116"/>
  <c r="AJ23" i="116"/>
  <c r="AI23" i="116"/>
  <c r="AL22" i="116"/>
  <c r="AK22" i="116"/>
  <c r="AJ22" i="116"/>
  <c r="AI22" i="116"/>
  <c r="AL21" i="116"/>
  <c r="AK21" i="116"/>
  <c r="AJ21" i="116"/>
  <c r="AI21" i="116"/>
  <c r="AL20" i="116"/>
  <c r="AK20" i="116"/>
  <c r="AJ20" i="116"/>
  <c r="AI20" i="116"/>
  <c r="AL19" i="116"/>
  <c r="AK19" i="116"/>
  <c r="AJ19" i="116"/>
  <c r="AI19" i="116"/>
  <c r="AN19" i="116"/>
  <c r="AN20" i="116"/>
  <c r="AH20" i="116"/>
  <c r="AN21" i="116"/>
  <c r="AH21" i="116"/>
  <c r="AN22" i="116"/>
  <c r="AH22" i="116"/>
  <c r="AN23" i="116"/>
  <c r="AH23" i="116"/>
  <c r="AH19" i="116"/>
  <c r="AR23" i="115"/>
  <c r="AQ23" i="115"/>
  <c r="AP23" i="115"/>
  <c r="AO23" i="115"/>
  <c r="AR22" i="115"/>
  <c r="AQ22" i="115"/>
  <c r="AP22" i="115"/>
  <c r="AO22" i="115"/>
  <c r="AR21" i="115"/>
  <c r="AQ21" i="115"/>
  <c r="AP21" i="115"/>
  <c r="AO21" i="115"/>
  <c r="AR20" i="115"/>
  <c r="AQ20" i="115"/>
  <c r="AP20" i="115"/>
  <c r="AO20" i="115"/>
  <c r="AR19" i="115"/>
  <c r="AQ19" i="115"/>
  <c r="AP19" i="115"/>
  <c r="AO19" i="115"/>
  <c r="AN23" i="115"/>
  <c r="AH23" i="115"/>
  <c r="AN22" i="115"/>
  <c r="AN21" i="115"/>
  <c r="AN20" i="115"/>
  <c r="AH20" i="115"/>
  <c r="AN19" i="115"/>
  <c r="AH19" i="115"/>
  <c r="AL23" i="115"/>
  <c r="AK23" i="115"/>
  <c r="AJ23" i="115"/>
  <c r="AI23" i="115"/>
  <c r="AL22" i="115"/>
  <c r="AK22" i="115"/>
  <c r="AJ22" i="115"/>
  <c r="AI22" i="115"/>
  <c r="AL21" i="115"/>
  <c r="AK21" i="115"/>
  <c r="AJ21" i="115"/>
  <c r="AI21" i="115"/>
  <c r="AL20" i="115"/>
  <c r="AK20" i="115"/>
  <c r="AJ20" i="115"/>
  <c r="AI20" i="115"/>
  <c r="AL19" i="115"/>
  <c r="AK19" i="115"/>
  <c r="AJ19" i="115"/>
  <c r="AI19" i="115"/>
  <c r="AH22" i="115"/>
  <c r="AH21" i="115"/>
  <c r="AL23" i="107"/>
  <c r="AK23" i="107"/>
  <c r="AJ23" i="107"/>
  <c r="AI23" i="107"/>
  <c r="AL22" i="107"/>
  <c r="AK22" i="107"/>
  <c r="AJ22" i="107"/>
  <c r="AI22" i="107"/>
  <c r="AL21" i="107"/>
  <c r="AK21" i="107"/>
  <c r="AJ21" i="107"/>
  <c r="AI21" i="107"/>
  <c r="AL20" i="107"/>
  <c r="AK20" i="107"/>
  <c r="AJ20" i="107"/>
  <c r="AI20" i="107"/>
  <c r="AL19" i="107"/>
  <c r="AK19" i="107"/>
  <c r="AJ19" i="107"/>
  <c r="AI19" i="107"/>
  <c r="AR23" i="107"/>
  <c r="AQ23" i="107"/>
  <c r="AP23" i="107"/>
  <c r="AO23" i="107"/>
  <c r="AR22" i="107"/>
  <c r="AQ22" i="107"/>
  <c r="AP22" i="107"/>
  <c r="AO22" i="107"/>
  <c r="AR21" i="107"/>
  <c r="AQ21" i="107"/>
  <c r="AP21" i="107"/>
  <c r="AO21" i="107"/>
  <c r="AR20" i="107"/>
  <c r="AQ20" i="107"/>
  <c r="AP20" i="107"/>
  <c r="AO20" i="107"/>
  <c r="AR19" i="107"/>
  <c r="AQ19" i="107"/>
  <c r="AP19" i="107"/>
  <c r="AO19" i="107"/>
  <c r="AN23" i="107"/>
  <c r="AH23" i="107"/>
  <c r="AN22" i="107"/>
  <c r="AN21" i="107"/>
  <c r="AH21" i="107"/>
  <c r="AN20" i="107"/>
  <c r="AH20" i="107"/>
  <c r="AN19" i="107"/>
  <c r="AH19" i="107"/>
  <c r="AH22" i="107"/>
  <c r="BM18" i="31"/>
  <c r="BL18" i="31"/>
  <c r="BK18" i="31"/>
  <c r="BJ18" i="31"/>
  <c r="BM15" i="31"/>
  <c r="BL15" i="31"/>
  <c r="BK15" i="31"/>
  <c r="BJ15" i="31"/>
  <c r="BM14" i="31"/>
  <c r="BL14" i="31"/>
  <c r="BK14" i="31"/>
  <c r="BJ14" i="31"/>
  <c r="BM10" i="31"/>
  <c r="BL10" i="31"/>
  <c r="BK10" i="31"/>
  <c r="BJ10" i="31"/>
  <c r="BM6" i="31"/>
  <c r="BL6" i="31"/>
  <c r="BK6" i="31"/>
  <c r="BJ6" i="31"/>
  <c r="BS18" i="31"/>
  <c r="BR18" i="31"/>
  <c r="BQ18" i="31"/>
  <c r="BP18" i="31"/>
  <c r="BS15" i="31"/>
  <c r="BR15" i="31"/>
  <c r="BQ15" i="31"/>
  <c r="BP15" i="31"/>
  <c r="BS14" i="31"/>
  <c r="BR14" i="31"/>
  <c r="BQ14" i="31"/>
  <c r="BP14" i="31"/>
  <c r="BS10" i="31"/>
  <c r="BR10" i="31"/>
  <c r="BQ10" i="31"/>
  <c r="BP10" i="31"/>
  <c r="BS6" i="31"/>
  <c r="BR6" i="31"/>
  <c r="BQ6" i="31"/>
  <c r="BP6" i="31"/>
  <c r="BF17" i="31"/>
  <c r="BE17" i="31"/>
  <c r="BD17" i="31"/>
  <c r="BC17" i="31"/>
  <c r="BF13" i="31"/>
  <c r="BE13" i="31"/>
  <c r="BD13" i="31"/>
  <c r="BC13" i="31"/>
  <c r="BF11" i="31"/>
  <c r="BE11" i="31"/>
  <c r="BD11" i="31"/>
  <c r="BC11" i="31"/>
  <c r="BF9" i="31"/>
  <c r="BE9" i="31"/>
  <c r="BD9" i="31"/>
  <c r="BC9" i="31"/>
  <c r="BF5" i="31"/>
  <c r="BE5" i="31"/>
  <c r="BD5" i="31"/>
  <c r="BC5" i="31"/>
  <c r="AZ17" i="31"/>
  <c r="AY17" i="31"/>
  <c r="AX17" i="31"/>
  <c r="AW17" i="31"/>
  <c r="AZ13" i="31"/>
  <c r="AY13" i="31"/>
  <c r="AX13" i="31"/>
  <c r="AW13" i="31"/>
  <c r="AZ11" i="31"/>
  <c r="AY11" i="31"/>
  <c r="AX11" i="31"/>
  <c r="AW11" i="31"/>
  <c r="AZ9" i="31"/>
  <c r="AY9" i="31"/>
  <c r="AX9" i="31"/>
  <c r="AW9" i="31"/>
  <c r="AZ5" i="31"/>
  <c r="AY5" i="31"/>
  <c r="AX5" i="31"/>
  <c r="AW5" i="31"/>
  <c r="AS16" i="31"/>
  <c r="AR16" i="31"/>
  <c r="AQ16" i="31"/>
  <c r="AP16" i="31"/>
  <c r="AS12" i="31"/>
  <c r="AR12" i="31"/>
  <c r="AQ12" i="31"/>
  <c r="AP12" i="31"/>
  <c r="AS8" i="31"/>
  <c r="AR8" i="31"/>
  <c r="AQ8" i="31"/>
  <c r="AP8" i="31"/>
  <c r="AS7" i="31"/>
  <c r="AR7" i="31"/>
  <c r="AQ7" i="31"/>
  <c r="AP7" i="31"/>
  <c r="AS4" i="31"/>
  <c r="AR4" i="31"/>
  <c r="AQ4" i="31"/>
  <c r="AP4" i="31"/>
  <c r="AM16" i="31"/>
  <c r="AL16" i="31"/>
  <c r="AK16" i="31"/>
  <c r="AJ16" i="31"/>
  <c r="AM12" i="31"/>
  <c r="AL12" i="31"/>
  <c r="AK12" i="31"/>
  <c r="AJ12" i="31"/>
  <c r="AM8" i="31"/>
  <c r="AL8" i="31"/>
  <c r="AK8" i="31"/>
  <c r="AJ8" i="31"/>
  <c r="AM7" i="31"/>
  <c r="AL7" i="31"/>
  <c r="AK7" i="31"/>
  <c r="AJ7" i="31"/>
  <c r="AM4" i="31"/>
  <c r="AL4" i="31"/>
  <c r="AK4" i="31"/>
  <c r="AJ4" i="31"/>
  <c r="BO18" i="31"/>
  <c r="BI18" i="31"/>
  <c r="BO15" i="31"/>
  <c r="BI15" i="31"/>
  <c r="BO14" i="31"/>
  <c r="BI14" i="31"/>
  <c r="BO10" i="31"/>
  <c r="BI10" i="31"/>
  <c r="BO6" i="31"/>
  <c r="BI6" i="31"/>
  <c r="BB17" i="31"/>
  <c r="AV17" i="31"/>
  <c r="BB13" i="31"/>
  <c r="AV13" i="31"/>
  <c r="BB11" i="31"/>
  <c r="AV11" i="31"/>
  <c r="BB9" i="31"/>
  <c r="AV9" i="31"/>
  <c r="BB5" i="31"/>
  <c r="AV5" i="31"/>
  <c r="AO16" i="31"/>
  <c r="AI16" i="31"/>
  <c r="AO12" i="31"/>
  <c r="AI12" i="31"/>
  <c r="AO8" i="31"/>
  <c r="AI8" i="31"/>
  <c r="AO7" i="31"/>
  <c r="AI7" i="31"/>
  <c r="AO4" i="31"/>
  <c r="AI4" i="31"/>
  <c r="V2" i="32"/>
  <c r="B5" i="66" l="1"/>
  <c r="O6" i="32" l="1"/>
  <c r="X33" i="32" l="1"/>
  <c r="X31" i="32"/>
  <c r="N33" i="32"/>
  <c r="N31" i="32"/>
  <c r="D33" i="32"/>
  <c r="D31" i="32"/>
  <c r="B23" i="116" l="1"/>
  <c r="C23" i="116"/>
  <c r="D23" i="116"/>
  <c r="E23" i="116"/>
  <c r="A23" i="116"/>
  <c r="B22" i="116"/>
  <c r="C22" i="116"/>
  <c r="D22" i="116"/>
  <c r="E22" i="116"/>
  <c r="A22" i="116"/>
  <c r="B21" i="116"/>
  <c r="C21" i="116"/>
  <c r="D21" i="116"/>
  <c r="E21" i="116"/>
  <c r="A21" i="116"/>
  <c r="B20" i="116"/>
  <c r="C20" i="116"/>
  <c r="D20" i="116"/>
  <c r="E20" i="116"/>
  <c r="A20" i="116"/>
  <c r="B19" i="116"/>
  <c r="C19" i="116"/>
  <c r="D19" i="116"/>
  <c r="E19" i="116"/>
  <c r="A19" i="116"/>
  <c r="B23" i="115"/>
  <c r="C23" i="115"/>
  <c r="D23" i="115"/>
  <c r="E23" i="115"/>
  <c r="A23" i="115"/>
  <c r="B22" i="115"/>
  <c r="C22" i="115"/>
  <c r="D22" i="115"/>
  <c r="E22" i="115"/>
  <c r="A22" i="115"/>
  <c r="B21" i="115"/>
  <c r="C21" i="115"/>
  <c r="D21" i="115"/>
  <c r="E21" i="115"/>
  <c r="A21" i="115"/>
  <c r="B20" i="115"/>
  <c r="C20" i="115"/>
  <c r="D20" i="115"/>
  <c r="E20" i="115"/>
  <c r="A20" i="115"/>
  <c r="B19" i="115"/>
  <c r="C19" i="115"/>
  <c r="D19" i="115"/>
  <c r="E19" i="115"/>
  <c r="A19" i="115"/>
  <c r="B23" i="107"/>
  <c r="C23" i="107"/>
  <c r="D23" i="107"/>
  <c r="E23" i="107"/>
  <c r="A23" i="107"/>
  <c r="B22" i="107"/>
  <c r="C22" i="107"/>
  <c r="D22" i="107"/>
  <c r="E22" i="107"/>
  <c r="A22" i="107"/>
  <c r="B21" i="107"/>
  <c r="C21" i="107"/>
  <c r="D21" i="107"/>
  <c r="E21" i="107"/>
  <c r="A21" i="107"/>
  <c r="B20" i="107"/>
  <c r="C20" i="107"/>
  <c r="D20" i="107"/>
  <c r="E20" i="107"/>
  <c r="A20" i="107"/>
  <c r="B19" i="107"/>
  <c r="C19" i="107"/>
  <c r="D19" i="107"/>
  <c r="E19" i="107"/>
  <c r="A19" i="107"/>
  <c r="AH24" i="116" l="1"/>
  <c r="AH24" i="115"/>
  <c r="AH24" i="107"/>
  <c r="AS24" i="116" l="1"/>
  <c r="AM24" i="116"/>
  <c r="AM24" i="115"/>
  <c r="AS24" i="115"/>
  <c r="AS24" i="107"/>
  <c r="AM24" i="107"/>
  <c r="F18" i="31"/>
  <c r="E18" i="31"/>
  <c r="D18" i="31"/>
  <c r="C18" i="31"/>
  <c r="B18" i="31"/>
  <c r="F17" i="31"/>
  <c r="E17" i="31"/>
  <c r="D17" i="31"/>
  <c r="C17" i="31"/>
  <c r="B17" i="31"/>
  <c r="F16" i="31"/>
  <c r="E16" i="31"/>
  <c r="D16" i="31"/>
  <c r="C16" i="31"/>
  <c r="B16" i="31"/>
  <c r="F15" i="31"/>
  <c r="E15" i="31"/>
  <c r="D15" i="31"/>
  <c r="C15" i="31"/>
  <c r="B15" i="31"/>
  <c r="F14" i="31"/>
  <c r="E14" i="31"/>
  <c r="D14" i="31"/>
  <c r="C14" i="31"/>
  <c r="B14" i="31"/>
  <c r="F13" i="31"/>
  <c r="E13" i="31"/>
  <c r="D13" i="31"/>
  <c r="C13" i="31"/>
  <c r="B13" i="31"/>
  <c r="F12" i="31"/>
  <c r="E12" i="31"/>
  <c r="D12" i="31"/>
  <c r="C12" i="31"/>
  <c r="B12" i="31"/>
  <c r="F11" i="31"/>
  <c r="E11" i="31"/>
  <c r="D11" i="31"/>
  <c r="C11" i="31"/>
  <c r="B11" i="31"/>
  <c r="F10" i="31"/>
  <c r="E10" i="31"/>
  <c r="D10" i="31"/>
  <c r="C10" i="31"/>
  <c r="B10" i="31"/>
  <c r="F9" i="31"/>
  <c r="E9" i="31"/>
  <c r="D9" i="31"/>
  <c r="C9" i="31"/>
  <c r="B9" i="31"/>
  <c r="F8" i="31"/>
  <c r="E8" i="31"/>
  <c r="D8" i="31"/>
  <c r="C8" i="31"/>
  <c r="B8" i="31"/>
  <c r="F7" i="31"/>
  <c r="E7" i="31"/>
  <c r="D7" i="31"/>
  <c r="C7" i="31"/>
  <c r="B7" i="31"/>
  <c r="F6" i="31"/>
  <c r="E6" i="31"/>
  <c r="D6" i="31"/>
  <c r="C6" i="31"/>
  <c r="B6" i="31"/>
  <c r="F5" i="31"/>
  <c r="E5" i="31"/>
  <c r="D5" i="31"/>
  <c r="C5" i="31"/>
  <c r="B5" i="31"/>
  <c r="F4" i="31"/>
  <c r="E4" i="31"/>
  <c r="D4" i="31"/>
  <c r="C4" i="31"/>
  <c r="B4" i="31"/>
  <c r="DN18" i="31" l="1"/>
  <c r="DG18" i="31"/>
  <c r="DM18" i="31"/>
  <c r="DF18" i="31"/>
  <c r="DL18" i="31"/>
  <c r="DE18" i="31"/>
  <c r="DK18" i="31"/>
  <c r="DD18" i="31"/>
  <c r="DC18" i="31"/>
  <c r="DJ18" i="31"/>
  <c r="CZ17" i="31"/>
  <c r="CS17" i="31"/>
  <c r="CY17" i="31"/>
  <c r="CR17" i="31"/>
  <c r="CX17" i="31"/>
  <c r="CQ17" i="31"/>
  <c r="CP17" i="31"/>
  <c r="CW17" i="31"/>
  <c r="CO17" i="31"/>
  <c r="CV17" i="31"/>
  <c r="CL16" i="31"/>
  <c r="CE16" i="31"/>
  <c r="CK16" i="31"/>
  <c r="CD16" i="31"/>
  <c r="CC16" i="31"/>
  <c r="CJ16" i="31"/>
  <c r="CB16" i="31"/>
  <c r="CI16" i="31"/>
  <c r="CH16" i="31"/>
  <c r="CA16" i="31"/>
  <c r="DN15" i="31"/>
  <c r="DG15" i="31"/>
  <c r="DM15" i="31"/>
  <c r="DF15" i="31"/>
  <c r="DL15" i="31"/>
  <c r="DE15" i="31"/>
  <c r="DD15" i="31"/>
  <c r="DK15" i="31"/>
  <c r="DC15" i="31"/>
  <c r="DJ15" i="31"/>
  <c r="DN14" i="31"/>
  <c r="DG14" i="31"/>
  <c r="DM14" i="31"/>
  <c r="DF14" i="31"/>
  <c r="DE14" i="31"/>
  <c r="DL14" i="31"/>
  <c r="DD14" i="31"/>
  <c r="DK14" i="31"/>
  <c r="DJ14" i="31"/>
  <c r="DC14" i="31"/>
  <c r="CZ13" i="31"/>
  <c r="CS13" i="31"/>
  <c r="CY13" i="31"/>
  <c r="CR13" i="31"/>
  <c r="CX13" i="31"/>
  <c r="CQ13" i="31"/>
  <c r="CW13" i="31"/>
  <c r="CP13" i="31"/>
  <c r="CO13" i="31"/>
  <c r="CV13" i="31"/>
  <c r="CE12" i="31"/>
  <c r="CL12" i="31"/>
  <c r="CK12" i="31"/>
  <c r="CD12" i="31"/>
  <c r="CJ12" i="31"/>
  <c r="CC12" i="31"/>
  <c r="CI12" i="31"/>
  <c r="CB12" i="31"/>
  <c r="CH12" i="31"/>
  <c r="CA12" i="31"/>
  <c r="CZ11" i="31"/>
  <c r="CS11" i="31"/>
  <c r="CY11" i="31"/>
  <c r="CR11" i="31"/>
  <c r="CX11" i="31"/>
  <c r="CQ11" i="31"/>
  <c r="CP11" i="31"/>
  <c r="CW11" i="31"/>
  <c r="CO11" i="31"/>
  <c r="CV11" i="31"/>
  <c r="DG10" i="31"/>
  <c r="DN10" i="31"/>
  <c r="DF10" i="31"/>
  <c r="DM10" i="31"/>
  <c r="DL10" i="31"/>
  <c r="DE10" i="31"/>
  <c r="DK10" i="31"/>
  <c r="DD10" i="31"/>
  <c r="DJ10" i="31"/>
  <c r="DC10" i="31"/>
  <c r="CZ9" i="31"/>
  <c r="CS9" i="31"/>
  <c r="CR9" i="31"/>
  <c r="CY9" i="31"/>
  <c r="CX9" i="31"/>
  <c r="CQ9" i="31"/>
  <c r="CW9" i="31"/>
  <c r="CP9" i="31"/>
  <c r="CV9" i="31"/>
  <c r="CO9" i="31"/>
  <c r="CL8" i="31"/>
  <c r="CE8" i="31"/>
  <c r="CK8" i="31"/>
  <c r="CD8" i="31"/>
  <c r="CC8" i="31"/>
  <c r="CJ8" i="31"/>
  <c r="CB8" i="31"/>
  <c r="CI8" i="31"/>
  <c r="CH8" i="31"/>
  <c r="CA8" i="31"/>
  <c r="CE7" i="31"/>
  <c r="CL7" i="31"/>
  <c r="CK7" i="31"/>
  <c r="CD7" i="31"/>
  <c r="CJ7" i="31"/>
  <c r="CC7" i="31"/>
  <c r="CI7" i="31"/>
  <c r="CB7" i="31"/>
  <c r="CA7" i="31"/>
  <c r="CH7" i="31"/>
  <c r="DN6" i="31"/>
  <c r="DG6" i="31"/>
  <c r="DM6" i="31"/>
  <c r="DF6" i="31"/>
  <c r="DL6" i="31"/>
  <c r="DE6" i="31"/>
  <c r="DK6" i="31"/>
  <c r="DD6" i="31"/>
  <c r="DC6" i="31"/>
  <c r="DJ6" i="31"/>
  <c r="CZ5" i="31"/>
  <c r="CS5" i="31"/>
  <c r="CR5" i="31"/>
  <c r="CY5" i="31"/>
  <c r="CX5" i="31"/>
  <c r="CQ5" i="31"/>
  <c r="CP5" i="31"/>
  <c r="CW5" i="31"/>
  <c r="CO5" i="31"/>
  <c r="CV5" i="31"/>
  <c r="CL4" i="31"/>
  <c r="CE4" i="31"/>
  <c r="CK4" i="31"/>
  <c r="CD4" i="31"/>
  <c r="CJ4" i="31"/>
  <c r="CC4" i="31"/>
  <c r="CI4" i="31"/>
  <c r="CB4" i="31"/>
  <c r="CH4" i="31"/>
  <c r="CA4" i="31"/>
  <c r="DO18" i="31" l="1"/>
  <c r="DH18" i="31"/>
  <c r="DA17" i="31"/>
  <c r="CT17" i="31"/>
  <c r="CF16" i="31"/>
  <c r="CM16" i="31"/>
  <c r="DO15" i="31"/>
  <c r="DH15" i="31"/>
  <c r="DH14" i="31"/>
  <c r="DO14" i="31"/>
  <c r="DA13" i="31"/>
  <c r="CT13" i="31"/>
  <c r="CF12" i="31"/>
  <c r="CM12" i="31"/>
  <c r="DA11" i="31"/>
  <c r="CT11" i="31"/>
  <c r="DH10" i="31"/>
  <c r="DO10" i="31"/>
  <c r="CT9" i="31"/>
  <c r="DA9" i="31"/>
  <c r="CM8" i="31"/>
  <c r="CF8" i="31"/>
  <c r="CM7" i="31"/>
  <c r="CF7" i="31"/>
  <c r="DO6" i="31"/>
  <c r="DH6" i="31"/>
  <c r="DA5" i="31"/>
  <c r="CT5" i="31"/>
  <c r="CF4" i="31"/>
  <c r="CM4" i="31"/>
  <c r="BH18" i="31"/>
  <c r="A15" i="116"/>
  <c r="P15" i="116"/>
  <c r="T15" i="116" s="1"/>
  <c r="P14" i="116"/>
  <c r="T14" i="116" s="1"/>
  <c r="A14" i="116"/>
  <c r="AD12" i="116"/>
  <c r="W12" i="116"/>
  <c r="O12" i="116"/>
  <c r="H12" i="116"/>
  <c r="P15" i="115"/>
  <c r="T15" i="115" s="1"/>
  <c r="A15" i="115"/>
  <c r="P14" i="115"/>
  <c r="T14" i="115" s="1"/>
  <c r="A14" i="115"/>
  <c r="AD12" i="115"/>
  <c r="W12" i="115"/>
  <c r="O12" i="115"/>
  <c r="H12" i="115"/>
  <c r="AD12" i="107"/>
  <c r="W12" i="107"/>
  <c r="O12" i="107"/>
  <c r="H12" i="107"/>
  <c r="P15" i="107"/>
  <c r="T15" i="107" s="1"/>
  <c r="P14" i="107"/>
  <c r="T14" i="107" s="1"/>
  <c r="A15" i="107"/>
  <c r="A14" i="107"/>
  <c r="F28" i="116"/>
  <c r="A28" i="115"/>
  <c r="Y38" i="32"/>
  <c r="P27" i="32"/>
  <c r="P26" i="32"/>
  <c r="DH19" i="31" l="1"/>
  <c r="CT19" i="31"/>
  <c r="CM19" i="31"/>
  <c r="DO19" i="31"/>
  <c r="DA19" i="31"/>
  <c r="CF19" i="31"/>
  <c r="P15" i="32"/>
  <c r="R15" i="32" s="1"/>
  <c r="P14" i="32"/>
  <c r="R14" i="32" s="1"/>
  <c r="AY33" i="31" l="1"/>
  <c r="AM24" i="31"/>
  <c r="AM23" i="31"/>
  <c r="AY32" i="31"/>
  <c r="AY34" i="31"/>
  <c r="AM25" i="31"/>
  <c r="I15" i="116"/>
  <c r="E14" i="116"/>
  <c r="I15" i="107"/>
  <c r="M14" i="107"/>
  <c r="O14" i="107" s="1"/>
  <c r="E15" i="115"/>
  <c r="M14" i="115"/>
  <c r="O14" i="115" s="1"/>
  <c r="AB14" i="116"/>
  <c r="AD14" i="116" s="1"/>
  <c r="R12" i="116"/>
  <c r="AA2" i="115"/>
  <c r="A28" i="116"/>
  <c r="C12" i="116"/>
  <c r="F28" i="115"/>
  <c r="AB15" i="115"/>
  <c r="AD15" i="115" s="1"/>
  <c r="AB14" i="115"/>
  <c r="AD14" i="115" s="1"/>
  <c r="R12" i="115"/>
  <c r="F28" i="107"/>
  <c r="A28" i="107"/>
  <c r="AB15" i="107"/>
  <c r="AB14" i="107"/>
  <c r="X27" i="107"/>
  <c r="R12" i="107"/>
  <c r="AZ34" i="31" l="1"/>
  <c r="AZ32" i="31"/>
  <c r="AZ33" i="31"/>
  <c r="I15" i="115"/>
  <c r="H23" i="115" s="1"/>
  <c r="X14" i="116"/>
  <c r="I14" i="107"/>
  <c r="M15" i="115"/>
  <c r="O15" i="115" s="1"/>
  <c r="C12" i="107"/>
  <c r="X15" i="115"/>
  <c r="X14" i="107"/>
  <c r="AB15" i="116"/>
  <c r="AD15" i="116" s="1"/>
  <c r="X15" i="116"/>
  <c r="T22" i="116" s="1"/>
  <c r="P6" i="116"/>
  <c r="R4" i="107"/>
  <c r="R4" i="115"/>
  <c r="C4" i="115"/>
  <c r="AD4" i="115"/>
  <c r="P6" i="115"/>
  <c r="M10" i="115"/>
  <c r="I14" i="116"/>
  <c r="H19" i="116" s="1"/>
  <c r="M15" i="116"/>
  <c r="O15" i="116" s="1"/>
  <c r="R4" i="116"/>
  <c r="M14" i="116"/>
  <c r="O14" i="116" s="1"/>
  <c r="E15" i="116"/>
  <c r="AA2" i="116"/>
  <c r="C4" i="116"/>
  <c r="AD4" i="116"/>
  <c r="M10" i="116"/>
  <c r="X27" i="116"/>
  <c r="X14" i="115"/>
  <c r="X27" i="115"/>
  <c r="C12" i="115"/>
  <c r="I14" i="115"/>
  <c r="E14" i="115"/>
  <c r="X15" i="107"/>
  <c r="E14" i="107"/>
  <c r="M15" i="107"/>
  <c r="O15" i="107" s="1"/>
  <c r="E15" i="107"/>
  <c r="T22" i="115" l="1"/>
  <c r="T20" i="115"/>
  <c r="T22" i="107"/>
  <c r="T20" i="107"/>
  <c r="T23" i="115"/>
  <c r="AM23" i="115" s="1"/>
  <c r="T21" i="115"/>
  <c r="T19" i="115"/>
  <c r="T19" i="107"/>
  <c r="T23" i="107"/>
  <c r="T21" i="107"/>
  <c r="T20" i="116"/>
  <c r="H20" i="115"/>
  <c r="H22" i="115"/>
  <c r="H21" i="115"/>
  <c r="H19" i="115"/>
  <c r="T23" i="116"/>
  <c r="T21" i="116"/>
  <c r="T19" i="116"/>
  <c r="AM19" i="116" s="1"/>
  <c r="H23" i="116"/>
  <c r="H20" i="116"/>
  <c r="H23" i="107"/>
  <c r="H20" i="107"/>
  <c r="H21" i="116"/>
  <c r="H21" i="107"/>
  <c r="H19" i="107"/>
  <c r="H22" i="107"/>
  <c r="H22" i="116"/>
  <c r="AS22" i="116" s="1"/>
  <c r="AA2" i="107"/>
  <c r="AD4" i="107"/>
  <c r="M10" i="107"/>
  <c r="P6" i="107"/>
  <c r="C4" i="107"/>
  <c r="U9" i="32"/>
  <c r="J9" i="32"/>
  <c r="E9" i="32"/>
  <c r="X6" i="32"/>
  <c r="D6" i="32"/>
  <c r="R27" i="32"/>
  <c r="L27" i="32"/>
  <c r="G27" i="32"/>
  <c r="R26" i="32"/>
  <c r="L26" i="32"/>
  <c r="G26" i="32"/>
  <c r="P21" i="32"/>
  <c r="R21" i="32" s="1"/>
  <c r="L21" i="32"/>
  <c r="G21" i="32"/>
  <c r="P20" i="32"/>
  <c r="R20" i="32" s="1"/>
  <c r="L20" i="32"/>
  <c r="G20" i="32"/>
  <c r="L15" i="32"/>
  <c r="G15" i="32"/>
  <c r="L14" i="32"/>
  <c r="G14" i="32"/>
  <c r="C24" i="32"/>
  <c r="C18" i="32"/>
  <c r="C12" i="32"/>
  <c r="AS19" i="115" l="1"/>
  <c r="AS21" i="115"/>
  <c r="AS20" i="116"/>
  <c r="AS21" i="107"/>
  <c r="AS22" i="107"/>
  <c r="AS21" i="116"/>
  <c r="AS22" i="115"/>
  <c r="AS23" i="107"/>
  <c r="AS20" i="115"/>
  <c r="AM20" i="107"/>
  <c r="AS23" i="116"/>
  <c r="AS19" i="107"/>
  <c r="AM21" i="116"/>
  <c r="AM20" i="116"/>
  <c r="AM22" i="107"/>
  <c r="AM21" i="107"/>
  <c r="AM20" i="115"/>
  <c r="AM23" i="107"/>
  <c r="AM22" i="115"/>
  <c r="AM23" i="116"/>
  <c r="AM19" i="107"/>
  <c r="AM22" i="116"/>
  <c r="AM19" i="115"/>
  <c r="AS19" i="116"/>
  <c r="AS20" i="107"/>
  <c r="AM21" i="115"/>
  <c r="AS23" i="115"/>
  <c r="AC20" i="116"/>
  <c r="AC21" i="116"/>
  <c r="AC20" i="115"/>
  <c r="AC21" i="115"/>
  <c r="AC19" i="115"/>
  <c r="AC23" i="116"/>
  <c r="AA21" i="116"/>
  <c r="AC22" i="115"/>
  <c r="AA20" i="116"/>
  <c r="AA19" i="116"/>
  <c r="AA20" i="115"/>
  <c r="AA22" i="115"/>
  <c r="AA23" i="116"/>
  <c r="AC19" i="116"/>
  <c r="AA19" i="115"/>
  <c r="AC23" i="115"/>
  <c r="AA21" i="115"/>
  <c r="AA22" i="116"/>
  <c r="O13" i="31"/>
  <c r="I38" i="78" s="1"/>
  <c r="O5" i="31"/>
  <c r="O8" i="31"/>
  <c r="A22" i="78" s="1"/>
  <c r="O9" i="31"/>
  <c r="O4" i="31"/>
  <c r="O18" i="31"/>
  <c r="A62" i="78" s="1"/>
  <c r="H9" i="31"/>
  <c r="H13" i="31"/>
  <c r="O10" i="31"/>
  <c r="A30" i="78" s="1"/>
  <c r="H5" i="31"/>
  <c r="H11" i="31"/>
  <c r="O14" i="31"/>
  <c r="A46" i="78" s="1"/>
  <c r="H17" i="31"/>
  <c r="H18" i="31"/>
  <c r="A60" i="78" s="1"/>
  <c r="H14" i="31"/>
  <c r="A44" i="78" s="1"/>
  <c r="H8" i="31"/>
  <c r="A20" i="78" s="1"/>
  <c r="H4" i="31"/>
  <c r="H16" i="31"/>
  <c r="A52" i="78" s="1"/>
  <c r="H7" i="31"/>
  <c r="H6" i="31"/>
  <c r="H12" i="31"/>
  <c r="H15" i="31"/>
  <c r="H10" i="31"/>
  <c r="AC22" i="116"/>
  <c r="AA23" i="115"/>
  <c r="BN18" i="31" l="1"/>
  <c r="W18" i="31" s="1"/>
  <c r="BT18" i="31"/>
  <c r="X18" i="31" s="1"/>
  <c r="AC24" i="116"/>
  <c r="AA24" i="116"/>
  <c r="AA24" i="115"/>
  <c r="AC24" i="115"/>
  <c r="N29" i="116" l="1"/>
  <c r="N29" i="115"/>
  <c r="N27" i="116"/>
  <c r="N27" i="115"/>
  <c r="AD15" i="107" l="1"/>
  <c r="AD14" i="107"/>
  <c r="AA22" i="107" l="1"/>
  <c r="AA21" i="107" l="1"/>
  <c r="AC23" i="107"/>
  <c r="AA23" i="107"/>
  <c r="AC21" i="107"/>
  <c r="AC20" i="107"/>
  <c r="AA20" i="107"/>
  <c r="AA19" i="107"/>
  <c r="AC22" i="107"/>
  <c r="AC19" i="107"/>
  <c r="AA24" i="107" l="1"/>
  <c r="AC24" i="107"/>
  <c r="N29" i="107" l="1"/>
  <c r="N27" i="107"/>
  <c r="A9" i="66" l="1"/>
  <c r="A12" i="66" s="1"/>
  <c r="O17" i="31"/>
  <c r="I54" i="78" s="1"/>
  <c r="I52" i="78"/>
  <c r="O16" i="31"/>
  <c r="A54" i="78" s="1"/>
  <c r="O15" i="31"/>
  <c r="I46" i="78" s="1"/>
  <c r="I44" i="78"/>
  <c r="I36" i="78"/>
  <c r="O12" i="31"/>
  <c r="A38" i="78" s="1"/>
  <c r="O11" i="31"/>
  <c r="I30" i="78" s="1"/>
  <c r="A36" i="78"/>
  <c r="I28" i="78"/>
  <c r="I22" i="78"/>
  <c r="A28" i="78"/>
  <c r="I20" i="78"/>
  <c r="O7" i="31"/>
  <c r="I14" i="78" s="1"/>
  <c r="I12" i="78"/>
  <c r="O6" i="31"/>
  <c r="A14" i="78" s="1"/>
  <c r="M9" i="78"/>
  <c r="M17" i="78" s="1"/>
  <c r="M25" i="78" s="1"/>
  <c r="M33" i="78" s="1"/>
  <c r="M41" i="78" s="1"/>
  <c r="M49" i="78" s="1"/>
  <c r="E9" i="78"/>
  <c r="E17" i="78" s="1"/>
  <c r="E25" i="78" s="1"/>
  <c r="E33" i="78" s="1"/>
  <c r="E41" i="78" s="1"/>
  <c r="E49" i="78" s="1"/>
  <c r="E57" i="78" s="1"/>
  <c r="I6" i="78"/>
  <c r="A6" i="78"/>
  <c r="I4" i="78" l="1"/>
  <c r="A12" i="78"/>
  <c r="A4" i="78"/>
  <c r="AU17" i="31"/>
  <c r="AT16" i="31"/>
  <c r="T16" i="31" s="1"/>
  <c r="AH16" i="31"/>
  <c r="BH15" i="31"/>
  <c r="BT14" i="31"/>
  <c r="X14" i="31" s="1"/>
  <c r="BH14" i="31"/>
  <c r="AU13" i="31"/>
  <c r="AH12" i="31"/>
  <c r="AT12" i="31"/>
  <c r="T12" i="31" s="1"/>
  <c r="AU11" i="31"/>
  <c r="BH10" i="31"/>
  <c r="BT10" i="31"/>
  <c r="X10" i="31" s="1"/>
  <c r="AU9" i="31"/>
  <c r="AH8" i="31"/>
  <c r="AT8" i="31"/>
  <c r="T8" i="31" s="1"/>
  <c r="AH7" i="31"/>
  <c r="BH6" i="31"/>
  <c r="BG5" i="31"/>
  <c r="V5" i="31" s="1"/>
  <c r="AU5" i="31"/>
  <c r="AT4" i="31"/>
  <c r="T4" i="31" s="1"/>
  <c r="AH4" i="31"/>
  <c r="BN15" i="31" l="1"/>
  <c r="W15" i="31" s="1"/>
  <c r="BN14" i="31"/>
  <c r="W14" i="31" s="1"/>
  <c r="AT7" i="31"/>
  <c r="BG17" i="31"/>
  <c r="V17" i="31" s="1"/>
  <c r="BA17" i="31"/>
  <c r="U17" i="31" s="1"/>
  <c r="BN10" i="31"/>
  <c r="W10" i="31" s="1"/>
  <c r="AN7" i="31"/>
  <c r="S7" i="31" s="1"/>
  <c r="BT15" i="31"/>
  <c r="X15" i="31" s="1"/>
  <c r="BG13" i="31"/>
  <c r="V13" i="31" s="1"/>
  <c r="BA9" i="31"/>
  <c r="U9" i="31" s="1"/>
  <c r="BT6" i="31"/>
  <c r="X6" i="31" s="1"/>
  <c r="AN16" i="31"/>
  <c r="S16" i="31" s="1"/>
  <c r="BA11" i="31"/>
  <c r="U11" i="31" s="1"/>
  <c r="BG11" i="31"/>
  <c r="V11" i="31" s="1"/>
  <c r="BG9" i="31"/>
  <c r="V9" i="31" s="1"/>
  <c r="AN8" i="31"/>
  <c r="S8" i="31" s="1"/>
  <c r="AT19" i="31"/>
  <c r="BT19" i="31"/>
  <c r="AN4" i="31"/>
  <c r="S4" i="31" s="1"/>
  <c r="BA13" i="31"/>
  <c r="U13" i="31" s="1"/>
  <c r="BA5" i="31"/>
  <c r="U5" i="31" s="1"/>
  <c r="AN12" i="31"/>
  <c r="S12" i="31" s="1"/>
  <c r="BG19" i="31"/>
  <c r="BN19" i="31"/>
  <c r="BN6" i="31"/>
  <c r="W6" i="31" s="1"/>
  <c r="AU19" i="31"/>
  <c r="BH19" i="31"/>
  <c r="AH19" i="31"/>
  <c r="BA19" i="31"/>
  <c r="AN19" i="31"/>
  <c r="U19" i="31" l="1"/>
  <c r="S31" i="32" s="1"/>
  <c r="V19" i="31"/>
  <c r="S33" i="32" s="1"/>
  <c r="W19" i="31"/>
  <c r="AC31" i="32" s="1"/>
  <c r="S19" i="31"/>
  <c r="I31" i="32" s="1"/>
  <c r="X19" i="31"/>
  <c r="AC33" i="32" s="1"/>
  <c r="T7" i="31"/>
  <c r="T19" i="31" s="1"/>
  <c r="I33" i="32" s="1"/>
  <c r="AT34" i="31"/>
  <c r="AT33" i="31"/>
  <c r="AL25" i="31"/>
  <c r="AT32" i="31"/>
  <c r="AL24" i="31"/>
  <c r="AL23" i="31"/>
  <c r="AK25" i="31" l="1"/>
  <c r="AU33" i="31"/>
  <c r="AV33" i="31" s="1"/>
  <c r="AW33" i="31" s="1"/>
  <c r="AK24" i="31"/>
  <c r="BG22" i="31"/>
  <c r="AO33" i="31"/>
  <c r="AO34" i="31"/>
  <c r="BN20" i="31"/>
  <c r="BA21" i="31"/>
  <c r="AN20" i="31"/>
  <c r="AT22" i="31"/>
  <c r="AO32" i="31"/>
  <c r="BT21" i="31"/>
  <c r="AK23" i="31"/>
  <c r="AU34" i="31"/>
  <c r="AV34" i="31" s="1"/>
  <c r="AW34" i="31" s="1"/>
  <c r="AU32" i="31"/>
  <c r="AV32" i="31" s="1"/>
  <c r="AW32" i="31" s="1"/>
  <c r="AX33" i="31" l="1"/>
  <c r="AJ24" i="31"/>
  <c r="AJ32" i="31"/>
  <c r="AJ34" i="31"/>
  <c r="AJ25" i="31"/>
  <c r="AP34" i="31"/>
  <c r="AQ34" i="31" s="1"/>
  <c r="AR34" i="31" s="1"/>
  <c r="AP33" i="31"/>
  <c r="AQ33" i="31" s="1"/>
  <c r="AR33" i="31" s="1"/>
  <c r="AP32" i="31"/>
  <c r="AQ32" i="31" s="1"/>
  <c r="AR32" i="31" s="1"/>
  <c r="AX34" i="31"/>
  <c r="AJ23" i="31"/>
  <c r="AJ33" i="31"/>
  <c r="AX32" i="31"/>
  <c r="AK32" i="31" l="1"/>
  <c r="AL32" i="31" s="1"/>
  <c r="AM32" i="31" s="1"/>
  <c r="AK33" i="31"/>
  <c r="AL33" i="31" s="1"/>
  <c r="AM33" i="31" s="1"/>
  <c r="AS33" i="31"/>
  <c r="AS32" i="31"/>
  <c r="AS34" i="31"/>
  <c r="AX35" i="31"/>
  <c r="AK34" i="31"/>
  <c r="AL34" i="31" s="1"/>
  <c r="AM34" i="31" s="1"/>
  <c r="AN34" i="31" s="1"/>
  <c r="AN32" i="31" l="1"/>
  <c r="BA32" i="31"/>
  <c r="BB32" i="31" s="1"/>
  <c r="AN33" i="31"/>
  <c r="AS35" i="31"/>
  <c r="BA33" i="31"/>
  <c r="BB33" i="31" s="1"/>
  <c r="BA34" i="31"/>
  <c r="BB34" i="31" s="1"/>
  <c r="AN35" i="31" l="1"/>
  <c r="BC32" i="31"/>
  <c r="BC33" i="31"/>
  <c r="BC34" i="31"/>
  <c r="BC35" i="31" l="1"/>
  <c r="AI37" i="31" s="1"/>
  <c r="AK39" i="31" l="1"/>
  <c r="AK37" i="31"/>
  <c r="AK38" i="31"/>
  <c r="AN39" i="31" l="1"/>
  <c r="V20" i="32" s="1"/>
  <c r="AN38" i="31"/>
  <c r="V18" i="32" s="1"/>
  <c r="AN37" i="31"/>
  <c r="V16" i="32" s="1"/>
</calcChain>
</file>

<file path=xl/sharedStrings.xml><?xml version="1.0" encoding="utf-8"?>
<sst xmlns="http://schemas.openxmlformats.org/spreadsheetml/2006/main" count="2547" uniqueCount="1069">
  <si>
    <t>Salle des sports 12/14 rue Paul Verlaine</t>
  </si>
  <si>
    <t>Thiais</t>
  </si>
  <si>
    <t>Gymnase Léo Lagrange, 68 rue Eugène Martin</t>
  </si>
  <si>
    <t>Complexe Nelson Paillou,4 bis avenue Anatole France</t>
  </si>
  <si>
    <t>Vincennes</t>
  </si>
  <si>
    <t>Alfortville</t>
  </si>
  <si>
    <t>Cachan</t>
  </si>
  <si>
    <t>Villecresnes</t>
  </si>
  <si>
    <t>Arcueil</t>
  </si>
  <si>
    <t>COSEC E.Purkart - 12 boulevard Chastenet de Géry</t>
  </si>
  <si>
    <t>Gymnase Saint Exupéry, 9 rue de Lorraine</t>
  </si>
  <si>
    <t>Salle polyvalente Annexe, 26 rue d'Yerres</t>
  </si>
  <si>
    <t>Gymnase Yves Querlier, chemin des rompus, stade de Villiers</t>
  </si>
  <si>
    <t>Gymnase Lucien Leroy, 5 rue P. et  A. Le Hen</t>
  </si>
  <si>
    <t>Rungis</t>
  </si>
  <si>
    <t>Fresnes</t>
  </si>
  <si>
    <t>Gymnase Méhy, 60 avenue Henri Corvol</t>
  </si>
  <si>
    <t>Gymnase les Closeaux, petite voie des fontaines</t>
  </si>
  <si>
    <t>Gymnase du Fort , quartier du fort (près de la piscine)</t>
  </si>
  <si>
    <t>Palais omnisport, place Van Gogh</t>
  </si>
  <si>
    <t>Gymnase d'amboile, rue de l'ancien moulin</t>
  </si>
  <si>
    <t>Date :</t>
  </si>
  <si>
    <t>Division :</t>
  </si>
  <si>
    <t>Responsable du Club recevant :</t>
  </si>
  <si>
    <t xml:space="preserve">                </t>
  </si>
  <si>
    <t>N° club</t>
  </si>
  <si>
    <t>N° licence</t>
  </si>
  <si>
    <t>NOMS</t>
  </si>
  <si>
    <t>Prénoms</t>
  </si>
  <si>
    <t>Points</t>
  </si>
  <si>
    <t>Cls</t>
  </si>
  <si>
    <t>A</t>
  </si>
  <si>
    <t>X</t>
  </si>
  <si>
    <t>B</t>
  </si>
  <si>
    <t>Y</t>
  </si>
  <si>
    <t>Scores</t>
  </si>
  <si>
    <t>Ordre des parties</t>
  </si>
  <si>
    <t>Pts ABCD</t>
  </si>
  <si>
    <t>Pts XYZW</t>
  </si>
  <si>
    <t>Contre</t>
  </si>
  <si>
    <t>Total des points de chaque équipe</t>
  </si>
  <si>
    <t xml:space="preserve">Lieu : </t>
  </si>
  <si>
    <t>Journée n°</t>
  </si>
  <si>
    <t>Signature du Responsable</t>
  </si>
  <si>
    <t>POULE DE 3 EQUIPES     -     RENCONTRE SUR TROIS TABLES</t>
  </si>
  <si>
    <t>Score</t>
  </si>
  <si>
    <t>Rencontre N°1</t>
  </si>
  <si>
    <t>Rencontre N°2</t>
  </si>
  <si>
    <t>Rencontre N°3</t>
  </si>
  <si>
    <t>T1</t>
  </si>
  <si>
    <t>B (R1)</t>
  </si>
  <si>
    <t>X (R1)</t>
  </si>
  <si>
    <t>T2</t>
  </si>
  <si>
    <t>A (R1)</t>
  </si>
  <si>
    <t>Y (R1)</t>
  </si>
  <si>
    <t>X (R2)</t>
  </si>
  <si>
    <t>B (R3)</t>
  </si>
  <si>
    <t>T3</t>
  </si>
  <si>
    <t>T4</t>
  </si>
  <si>
    <t>Y (R2)</t>
  </si>
  <si>
    <t>T5</t>
  </si>
  <si>
    <t>T6</t>
  </si>
  <si>
    <t>T7</t>
  </si>
  <si>
    <t>A (R3)</t>
  </si>
  <si>
    <t>RESULTAT</t>
  </si>
  <si>
    <t>Lieu :</t>
  </si>
  <si>
    <t>Responsable du club recevant :</t>
  </si>
  <si>
    <t>Lettre</t>
  </si>
  <si>
    <t>Noms</t>
  </si>
  <si>
    <t>Pts</t>
  </si>
  <si>
    <t>Clst</t>
  </si>
  <si>
    <t>CLASSEMENT DE LA POULE</t>
  </si>
  <si>
    <t>Club ABC :</t>
  </si>
  <si>
    <t>Club XYZ :</t>
  </si>
  <si>
    <t>Signature Capitaine ABC</t>
  </si>
  <si>
    <t>Signature Capitaine XYZ</t>
  </si>
  <si>
    <t>Signature Responsable</t>
  </si>
  <si>
    <t>S (R3)</t>
  </si>
  <si>
    <t>S (R2)</t>
  </si>
  <si>
    <t>R (R3)</t>
  </si>
  <si>
    <t>R (R2)</t>
  </si>
  <si>
    <t>N° club :</t>
  </si>
  <si>
    <t>R</t>
  </si>
  <si>
    <t>S</t>
  </si>
  <si>
    <t>Rencontre n° 1</t>
  </si>
  <si>
    <t>Rencontre n° 2</t>
  </si>
  <si>
    <t>Rencontre n° 3</t>
  </si>
  <si>
    <t>Club RST :</t>
  </si>
  <si>
    <t>Signature Capitaine RST</t>
  </si>
  <si>
    <t>Rue Maurice Berteaux - Route de la Queue en Brie</t>
  </si>
  <si>
    <t>Limeil-Brévannes</t>
  </si>
  <si>
    <t>Bry-sur-Marne</t>
  </si>
  <si>
    <t>Champigny-sur-Marne</t>
  </si>
  <si>
    <t>Charenton-le-Pont</t>
  </si>
  <si>
    <t>Chevilly-Larue</t>
  </si>
  <si>
    <t>Choisy-le-Roi</t>
  </si>
  <si>
    <t>Fontenay-sous-Bois</t>
  </si>
  <si>
    <t>Kremlin-Bicêtre</t>
  </si>
  <si>
    <t>L'Haÿ-les-Roses</t>
  </si>
  <si>
    <t>Nogent-sur-Marne</t>
  </si>
  <si>
    <t>Ormesson-sur-Marne</t>
  </si>
  <si>
    <t>Le Plessis-Trévise</t>
  </si>
  <si>
    <t>Saint-Maurice</t>
  </si>
  <si>
    <t>Vitry-sur-Seine</t>
  </si>
  <si>
    <t>Sucy-en-Brie</t>
  </si>
  <si>
    <t>Villiers-sur-Marne</t>
  </si>
  <si>
    <t>Villejuif</t>
  </si>
  <si>
    <t>Salle de sport Aimé CESAIRE, 2 rue Gustave FLAUBERT</t>
  </si>
  <si>
    <t>Gymnase Christian Marty - 94 rue François Rolland</t>
  </si>
  <si>
    <t>Noiseau</t>
  </si>
  <si>
    <t>Rue Sadi CARNOT - (en face de l'Intermarché)</t>
  </si>
  <si>
    <t>Complexe sportif Arromanches, 31 avenue du port au Fouarre</t>
  </si>
  <si>
    <t>Renseignements sur la compétition</t>
  </si>
  <si>
    <t xml:space="preserve">Journée : </t>
  </si>
  <si>
    <t xml:space="preserve">Date : </t>
  </si>
  <si>
    <t xml:space="preserve">Division : </t>
  </si>
  <si>
    <t xml:space="preserve">Catégorie : </t>
  </si>
  <si>
    <t xml:space="preserve">1 - </t>
  </si>
  <si>
    <t xml:space="preserve">2 - </t>
  </si>
  <si>
    <t>ABC</t>
  </si>
  <si>
    <t>XYZ</t>
  </si>
  <si>
    <t>RST</t>
  </si>
  <si>
    <t xml:space="preserve">Premier service : </t>
  </si>
  <si>
    <t>Gauche</t>
  </si>
  <si>
    <t>Droite</t>
  </si>
  <si>
    <t>NOM Prénom</t>
  </si>
  <si>
    <t>Vict</t>
  </si>
  <si>
    <t>Sets</t>
  </si>
  <si>
    <t>/</t>
  </si>
  <si>
    <t>Bal</t>
  </si>
  <si>
    <t>2 -</t>
  </si>
  <si>
    <t>1 -</t>
  </si>
  <si>
    <t>Feuille des fiches</t>
  </si>
  <si>
    <t>Debut</t>
  </si>
  <si>
    <t>Nombre lignes</t>
  </si>
  <si>
    <t>Fiches match à 3</t>
  </si>
  <si>
    <t>Classement</t>
  </si>
  <si>
    <t>3 -</t>
  </si>
  <si>
    <t>Catégorie :</t>
  </si>
  <si>
    <t>Rencontre :</t>
  </si>
  <si>
    <t>Gymnase de l'Est - 25 rue du Commandant MOWAT</t>
  </si>
  <si>
    <t>Comité Départemental de Tennis de Table du Val-de-Marne</t>
  </si>
  <si>
    <t>Fédération Française de Tennis de Table</t>
  </si>
  <si>
    <t>Paul</t>
  </si>
  <si>
    <t>Adam</t>
  </si>
  <si>
    <t>Nombre d'équipes :</t>
  </si>
  <si>
    <t xml:space="preserve">Prénom NOM (n° licence) du   
responsable du club recevant : </t>
  </si>
  <si>
    <t>Prénom</t>
  </si>
  <si>
    <t>Nom club</t>
  </si>
  <si>
    <t>Alexandre</t>
  </si>
  <si>
    <t>ARCUEIL ELAN</t>
  </si>
  <si>
    <t>Liam</t>
  </si>
  <si>
    <t>PERREUX AP</t>
  </si>
  <si>
    <t>ALFORTVILLE US</t>
  </si>
  <si>
    <t>Maxime</t>
  </si>
  <si>
    <t>ORMESSON US</t>
  </si>
  <si>
    <t>Noah</t>
  </si>
  <si>
    <t>CHOISY LE ROI TT</t>
  </si>
  <si>
    <t>BREVANNAISE AS</t>
  </si>
  <si>
    <t>BRY PSC</t>
  </si>
  <si>
    <t>VILLIERS ES</t>
  </si>
  <si>
    <t>Nathan</t>
  </si>
  <si>
    <t>SUCY ES</t>
  </si>
  <si>
    <t>NOGENT TT</t>
  </si>
  <si>
    <t>Hugo</t>
  </si>
  <si>
    <t>THIAIS AS TT</t>
  </si>
  <si>
    <t>Antoine</t>
  </si>
  <si>
    <t>CHEVILLY ELAN</t>
  </si>
  <si>
    <t>VINCENNOIS TT</t>
  </si>
  <si>
    <t>Louis</t>
  </si>
  <si>
    <t>CA L'HAY LES ROSES TT</t>
  </si>
  <si>
    <t>R.S.C. CHAMPIGNY</t>
  </si>
  <si>
    <t>KREMLIN BICETRE US</t>
  </si>
  <si>
    <t>VILLEJUIF US</t>
  </si>
  <si>
    <t>SAINT MAURICE TT</t>
  </si>
  <si>
    <t>IVRY US TT</t>
  </si>
  <si>
    <t>ORLY AS</t>
  </si>
  <si>
    <t>NOM</t>
  </si>
  <si>
    <t>Gymnase intercommunal Frédéric Mistral, 1 rue Frédéric Mistral</t>
  </si>
  <si>
    <t>Ville</t>
  </si>
  <si>
    <t>Nom du club</t>
  </si>
  <si>
    <t>Adresse</t>
  </si>
  <si>
    <t>Impératifs</t>
  </si>
  <si>
    <t>Maisons-Alfort</t>
  </si>
  <si>
    <t>Gymnase du Jardin Parisien, 74 avenue des Dahlias</t>
  </si>
  <si>
    <t>Nom - n° équipe :</t>
  </si>
  <si>
    <t>rencontre 1 contre 3 (MA3)</t>
  </si>
  <si>
    <t>Numéro du club</t>
  </si>
  <si>
    <t>Nom  n°</t>
  </si>
  <si>
    <t>Poussins</t>
  </si>
  <si>
    <t>Double</t>
  </si>
  <si>
    <t>Double AB</t>
  </si>
  <si>
    <t>Double XY</t>
  </si>
  <si>
    <t>Double RS</t>
  </si>
  <si>
    <t>rencontre 2 contre 3 (MA3)</t>
  </si>
  <si>
    <t>rencontre 1 contre 2 (MA3)</t>
  </si>
  <si>
    <t>Pts  AB</t>
  </si>
  <si>
    <t>Pts  XY</t>
  </si>
  <si>
    <t>Pts  RS</t>
  </si>
  <si>
    <t>C</t>
  </si>
  <si>
    <t>#</t>
  </si>
  <si>
    <t>Z</t>
  </si>
  <si>
    <t>T</t>
  </si>
  <si>
    <t>Salle Robert BLAIRON, 94 rue Véron</t>
  </si>
  <si>
    <t>Gymnase Dulcie SEPTEMBER, 15 rue Louis FREBAULT</t>
  </si>
  <si>
    <t>Boissy-Saint-Léger</t>
  </si>
  <si>
    <t>Salle de TT Jean-Claude WAGNER, 1 place Eustache Deschamps</t>
  </si>
  <si>
    <t>Ivry</t>
  </si>
  <si>
    <t>Salle LENINE, 50 bld Brandebourg</t>
  </si>
  <si>
    <t>Orly</t>
  </si>
  <si>
    <t>Gymnase DORVAL, 16 rue du Maréchal FOCH</t>
  </si>
  <si>
    <t>Le Perreux-sur-Marne</t>
  </si>
  <si>
    <t>Salle de tennis de table, 113 boulevard d'Alsace Lorraine</t>
  </si>
  <si>
    <t>Salle de tennis de table, 163-165 rue DIDEROT</t>
  </si>
  <si>
    <t>Créteil</t>
  </si>
  <si>
    <t>Centre Sportif André Dassibat, 7 rue François Mauriac</t>
  </si>
  <si>
    <t>Saint-Maur</t>
  </si>
  <si>
    <t>Journée n° :</t>
  </si>
  <si>
    <t>Signature
Capitaine RS</t>
  </si>
  <si>
    <t>Signature
Capitaine XY</t>
  </si>
  <si>
    <t>Signature
Capitaine AB</t>
  </si>
  <si>
    <t>VITRY ES</t>
  </si>
  <si>
    <t>VGA ST MAUR US TT</t>
  </si>
  <si>
    <t>Raphael</t>
  </si>
  <si>
    <t>Emma</t>
  </si>
  <si>
    <t>Valentin</t>
  </si>
  <si>
    <t>Prénom NOM  (n° licence )</t>
  </si>
  <si>
    <t>Evan</t>
  </si>
  <si>
    <t>Robin</t>
  </si>
  <si>
    <t>Ethan</t>
  </si>
  <si>
    <t>Tom</t>
  </si>
  <si>
    <t>Arthur</t>
  </si>
  <si>
    <t>Lucas</t>
  </si>
  <si>
    <t>Mathis</t>
  </si>
  <si>
    <t>Jules</t>
  </si>
  <si>
    <t>Gabriel</t>
  </si>
  <si>
    <t>Nolan</t>
  </si>
  <si>
    <t>FONTENAYSIENNE Union Sportive TT</t>
  </si>
  <si>
    <t>PLESSIS-TREVISE TENNIS DE TABLE</t>
  </si>
  <si>
    <t>CACHAN CO TT</t>
  </si>
  <si>
    <t>CHARENTON TENNIS DE TABLE</t>
  </si>
  <si>
    <t>AL VILLECRESNES TENNIS DE TABLE</t>
  </si>
  <si>
    <t>NOISEAU SS TENNIS DE TABLE</t>
  </si>
  <si>
    <t>US CRETEIL TENNIS DE TABLE</t>
  </si>
  <si>
    <t>Enzo</t>
  </si>
  <si>
    <t>ARNOULD</t>
  </si>
  <si>
    <t>Victor</t>
  </si>
  <si>
    <t>Basile</t>
  </si>
  <si>
    <t>Sacha</t>
  </si>
  <si>
    <t>Axel</t>
  </si>
  <si>
    <t>Oscar</t>
  </si>
  <si>
    <t>Leo</t>
  </si>
  <si>
    <t>Adrien</t>
  </si>
  <si>
    <t>Elio</t>
  </si>
  <si>
    <t>Clement</t>
  </si>
  <si>
    <t>Loïc</t>
  </si>
  <si>
    <t>Chloé</t>
  </si>
  <si>
    <t>DE ALMEIDA</t>
  </si>
  <si>
    <t>Ayden</t>
  </si>
  <si>
    <t>Aurelien</t>
  </si>
  <si>
    <t>Mael</t>
  </si>
  <si>
    <t>Lenny</t>
  </si>
  <si>
    <t>JIA</t>
  </si>
  <si>
    <t>Clovis</t>
  </si>
  <si>
    <t>JIN</t>
  </si>
  <si>
    <t xml:space="preserve">Saison : </t>
  </si>
  <si>
    <t>CHAMPIONNAT DES JEUNES</t>
  </si>
  <si>
    <t>GUERGOUS</t>
  </si>
  <si>
    <t>LENG</t>
  </si>
  <si>
    <t>LIU</t>
  </si>
  <si>
    <t>SARRON</t>
  </si>
  <si>
    <t>TIAN</t>
  </si>
  <si>
    <t>TOMBETTE</t>
  </si>
  <si>
    <t>YI</t>
  </si>
  <si>
    <t>Maxence</t>
  </si>
  <si>
    <t>Martin</t>
  </si>
  <si>
    <t>ASSOCIATION SANTENOISE DE TENNIS</t>
  </si>
  <si>
    <t>Alexis</t>
  </si>
  <si>
    <t>Théo</t>
  </si>
  <si>
    <t>ASTT Boissy Saint Léger</t>
  </si>
  <si>
    <t>Santeny</t>
  </si>
  <si>
    <t>Complexe sportif des 4 saules - Voie Aux Vaches</t>
  </si>
  <si>
    <t>Nael</t>
  </si>
  <si>
    <t>ARBEY</t>
  </si>
  <si>
    <t>Marceau</t>
  </si>
  <si>
    <t>Charles</t>
  </si>
  <si>
    <t>Lewis</t>
  </si>
  <si>
    <t>BRUNEL</t>
  </si>
  <si>
    <t>CHOUAN</t>
  </si>
  <si>
    <t>Tony</t>
  </si>
  <si>
    <t>COHEN</t>
  </si>
  <si>
    <t>Raphaël</t>
  </si>
  <si>
    <t>DULON</t>
  </si>
  <si>
    <t>FALLOT</t>
  </si>
  <si>
    <t>Mélia</t>
  </si>
  <si>
    <t>Aaron</t>
  </si>
  <si>
    <t>Antonin</t>
  </si>
  <si>
    <t>MAUSSION</t>
  </si>
  <si>
    <t>MOGA</t>
  </si>
  <si>
    <t>Victoria</t>
  </si>
  <si>
    <t>PLANSON</t>
  </si>
  <si>
    <t>Emma-Louise</t>
  </si>
  <si>
    <t>Luka</t>
  </si>
  <si>
    <t>Camille</t>
  </si>
  <si>
    <t>SOUIDEN</t>
  </si>
  <si>
    <t>TRAN VON DER OHE</t>
  </si>
  <si>
    <t>VERCOUTERE</t>
  </si>
  <si>
    <t>VLAD</t>
  </si>
  <si>
    <t>Lavinia</t>
  </si>
  <si>
    <t>YANG</t>
  </si>
  <si>
    <t>Jimmy</t>
  </si>
  <si>
    <t>Balthazar</t>
  </si>
  <si>
    <t>ABDEDAIM</t>
  </si>
  <si>
    <t>Skander</t>
  </si>
  <si>
    <t>Julian</t>
  </si>
  <si>
    <t>Tristan</t>
  </si>
  <si>
    <t>SALHA OJIMA</t>
  </si>
  <si>
    <t>SARFATI</t>
  </si>
  <si>
    <t>BELLUT</t>
  </si>
  <si>
    <t>Léo</t>
  </si>
  <si>
    <t>P</t>
  </si>
  <si>
    <t>Kays</t>
  </si>
  <si>
    <t>08940458</t>
  </si>
  <si>
    <t>08940033</t>
  </si>
  <si>
    <t>08940030</t>
  </si>
  <si>
    <t>08940121</t>
  </si>
  <si>
    <t>08941464</t>
  </si>
  <si>
    <t>08941461</t>
  </si>
  <si>
    <t>08940866</t>
  </si>
  <si>
    <t>08940577</t>
  </si>
  <si>
    <t>08940070</t>
  </si>
  <si>
    <t>08941282</t>
  </si>
  <si>
    <t>08940052</t>
  </si>
  <si>
    <t>08940326</t>
  </si>
  <si>
    <t>08940872</t>
  </si>
  <si>
    <t>08940073</t>
  </si>
  <si>
    <t>08940012</t>
  </si>
  <si>
    <t>08941343</t>
  </si>
  <si>
    <t>08940975</t>
  </si>
  <si>
    <t>08940524</t>
  </si>
  <si>
    <t>08941403</t>
  </si>
  <si>
    <t>08940942</t>
  </si>
  <si>
    <t>08940894</t>
  </si>
  <si>
    <t>08940482</t>
  </si>
  <si>
    <t>08940926</t>
  </si>
  <si>
    <t>08941100</t>
  </si>
  <si>
    <t>08941180</t>
  </si>
  <si>
    <t>08941352</t>
  </si>
  <si>
    <t>08940535</t>
  </si>
  <si>
    <t>08940459</t>
  </si>
  <si>
    <t>08940655</t>
  </si>
  <si>
    <t>08940976</t>
  </si>
  <si>
    <t>08941359</t>
  </si>
  <si>
    <t>08940549</t>
  </si>
  <si>
    <t>08940096</t>
  </si>
  <si>
    <t>08940448</t>
  </si>
  <si>
    <t>« Victoire : 2 points, Défaite : 1 point, Forfait 0 point »</t>
  </si>
  <si>
    <t>Leandre</t>
  </si>
  <si>
    <t>PHAN</t>
  </si>
  <si>
    <t>Lou</t>
  </si>
  <si>
    <t>Version_4-B</t>
  </si>
  <si>
    <t>Malik</t>
  </si>
  <si>
    <t>AMICALE BOISSEENNE DE TT</t>
  </si>
  <si>
    <t>AAS FRESNES TENNIS DE TABLE</t>
  </si>
  <si>
    <t>ADAM</t>
  </si>
  <si>
    <t>Louise</t>
  </si>
  <si>
    <t>Aurélien</t>
  </si>
  <si>
    <t>François</t>
  </si>
  <si>
    <t>Eva</t>
  </si>
  <si>
    <t>Baptiste</t>
  </si>
  <si>
    <t>David</t>
  </si>
  <si>
    <t>Olivia</t>
  </si>
  <si>
    <t>Jean</t>
  </si>
  <si>
    <t>BANAHA</t>
  </si>
  <si>
    <t>Gaspard</t>
  </si>
  <si>
    <t>Isaac</t>
  </si>
  <si>
    <t>Marc</t>
  </si>
  <si>
    <t>BASLE CORTES</t>
  </si>
  <si>
    <t>Inti</t>
  </si>
  <si>
    <t>BATTAL QUENEL</t>
  </si>
  <si>
    <t>Charlie</t>
  </si>
  <si>
    <t>BELYAZID</t>
  </si>
  <si>
    <t>Léon</t>
  </si>
  <si>
    <t>Timeo</t>
  </si>
  <si>
    <t>BESNARD</t>
  </si>
  <si>
    <t>BHAVSAR</t>
  </si>
  <si>
    <t>Ayansh</t>
  </si>
  <si>
    <t>BLONBOU</t>
  </si>
  <si>
    <t>BONJOUR</t>
  </si>
  <si>
    <t>Côme</t>
  </si>
  <si>
    <t>BOUDINET</t>
  </si>
  <si>
    <t>BOUGAULT</t>
  </si>
  <si>
    <t>Lukas</t>
  </si>
  <si>
    <t>BOUROT</t>
  </si>
  <si>
    <t>Louka</t>
  </si>
  <si>
    <t>Yann</t>
  </si>
  <si>
    <t>Amaury</t>
  </si>
  <si>
    <t>BUFFIN</t>
  </si>
  <si>
    <t>BURTIN</t>
  </si>
  <si>
    <t>Johan</t>
  </si>
  <si>
    <t>CABESTANY</t>
  </si>
  <si>
    <t>CARREIRA</t>
  </si>
  <si>
    <t>CASTILLO</t>
  </si>
  <si>
    <t>Noahm</t>
  </si>
  <si>
    <t>Wassim</t>
  </si>
  <si>
    <t>CHATELARD</t>
  </si>
  <si>
    <t>Rayan</t>
  </si>
  <si>
    <t>CHEVALIER GALAND</t>
  </si>
  <si>
    <t>CHEVIT</t>
  </si>
  <si>
    <t>CHIRON</t>
  </si>
  <si>
    <t>Elliott</t>
  </si>
  <si>
    <t>COTTENOT</t>
  </si>
  <si>
    <t>Malo</t>
  </si>
  <si>
    <t>Octave</t>
  </si>
  <si>
    <t>Timothée</t>
  </si>
  <si>
    <t>DARRE</t>
  </si>
  <si>
    <t>Romane</t>
  </si>
  <si>
    <t>Elias</t>
  </si>
  <si>
    <t>DESHAYES</t>
  </si>
  <si>
    <t>Nil</t>
  </si>
  <si>
    <t>DOROZHYNSKYE</t>
  </si>
  <si>
    <t>Dymytro</t>
  </si>
  <si>
    <t>Maya</t>
  </si>
  <si>
    <t>ELBAZ</t>
  </si>
  <si>
    <t>FARHI</t>
  </si>
  <si>
    <t>FLEURY</t>
  </si>
  <si>
    <t>FOURNIER</t>
  </si>
  <si>
    <t>Neel</t>
  </si>
  <si>
    <t>GALPIN</t>
  </si>
  <si>
    <t>Nino</t>
  </si>
  <si>
    <t>GAUTIER</t>
  </si>
  <si>
    <t>Solal</t>
  </si>
  <si>
    <t>Emilie</t>
  </si>
  <si>
    <t>Aristide</t>
  </si>
  <si>
    <t>GROMB</t>
  </si>
  <si>
    <t>Lior</t>
  </si>
  <si>
    <t>HADAD</t>
  </si>
  <si>
    <t>HAMES</t>
  </si>
  <si>
    <t>HANNOUN</t>
  </si>
  <si>
    <t>HARARI</t>
  </si>
  <si>
    <t>Yell</t>
  </si>
  <si>
    <t>ICHOU</t>
  </si>
  <si>
    <t>JODON NGUYEN</t>
  </si>
  <si>
    <t>Léna</t>
  </si>
  <si>
    <t>JOLY</t>
  </si>
  <si>
    <t>KADA</t>
  </si>
  <si>
    <t>LE BARS</t>
  </si>
  <si>
    <t>LEE</t>
  </si>
  <si>
    <t>Joey</t>
  </si>
  <si>
    <t>LEFEVRE</t>
  </si>
  <si>
    <t>LEVAILLANT</t>
  </si>
  <si>
    <t>Hector</t>
  </si>
  <si>
    <t>LIM</t>
  </si>
  <si>
    <t>LOYZEAU DE GRANDMAISON LEE</t>
  </si>
  <si>
    <t>Finn</t>
  </si>
  <si>
    <t>MAOUCHI</t>
  </si>
  <si>
    <t>Yahya</t>
  </si>
  <si>
    <t>MARCANTE</t>
  </si>
  <si>
    <t>MARCEILLANT</t>
  </si>
  <si>
    <t>MARGALL</t>
  </si>
  <si>
    <t>MERAVILLE</t>
  </si>
  <si>
    <t>MOUZOUNE LELONG</t>
  </si>
  <si>
    <t>PENEL</t>
  </si>
  <si>
    <t>PIRES RODRIGUES</t>
  </si>
  <si>
    <t>POHIER AQUIZE</t>
  </si>
  <si>
    <t>PORTELLI</t>
  </si>
  <si>
    <t>POULAIN</t>
  </si>
  <si>
    <t>PREMY</t>
  </si>
  <si>
    <t>QUACH</t>
  </si>
  <si>
    <t>RODRIGUES</t>
  </si>
  <si>
    <t>RONEZ</t>
  </si>
  <si>
    <t>SEMSOUM</t>
  </si>
  <si>
    <t>SOEJOSO</t>
  </si>
  <si>
    <t>Eileen</t>
  </si>
  <si>
    <t>SOK</t>
  </si>
  <si>
    <t>Magdaléna</t>
  </si>
  <si>
    <t>SOUCHET</t>
  </si>
  <si>
    <t>TONDO MAUGAIN</t>
  </si>
  <si>
    <t>UNY KACHENOURA</t>
  </si>
  <si>
    <t>URY</t>
  </si>
  <si>
    <t>VECCHIONI</t>
  </si>
  <si>
    <t>VIDAR</t>
  </si>
  <si>
    <t>Adèle</t>
  </si>
  <si>
    <t>XU</t>
  </si>
  <si>
    <t>ZHANG</t>
  </si>
  <si>
    <t>Xiaodong</t>
  </si>
  <si>
    <t>Cat.</t>
  </si>
  <si>
    <t>Licences et points :</t>
  </si>
  <si>
    <t>Q:\2024-2025\ChJeunes\DevSans\</t>
  </si>
  <si>
    <t>ABBAD</t>
  </si>
  <si>
    <t>Selyane</t>
  </si>
  <si>
    <t>Kamil</t>
  </si>
  <si>
    <t>AHMADOU</t>
  </si>
  <si>
    <t>Nadia</t>
  </si>
  <si>
    <t>ANDRONIC</t>
  </si>
  <si>
    <t>Pacôme</t>
  </si>
  <si>
    <t>BARDIN</t>
  </si>
  <si>
    <t>Pauline</t>
  </si>
  <si>
    <t>Ilyes</t>
  </si>
  <si>
    <t>Augustin</t>
  </si>
  <si>
    <t>BOURSIER POTOSNIAK</t>
  </si>
  <si>
    <t>Enoah</t>
  </si>
  <si>
    <t>Maël</t>
  </si>
  <si>
    <t>COLBEA</t>
  </si>
  <si>
    <t>Naël</t>
  </si>
  <si>
    <t>Lyam</t>
  </si>
  <si>
    <t>DIABIRA</t>
  </si>
  <si>
    <t>Sonni</t>
  </si>
  <si>
    <t>Leandro</t>
  </si>
  <si>
    <t>GARNIER</t>
  </si>
  <si>
    <t>Chiara</t>
  </si>
  <si>
    <t>GEEROLF</t>
  </si>
  <si>
    <t>HAJJAM</t>
  </si>
  <si>
    <t>Aden</t>
  </si>
  <si>
    <t>KERN</t>
  </si>
  <si>
    <t>LARROQUE WILLEMS</t>
  </si>
  <si>
    <t>Gustave</t>
  </si>
  <si>
    <t>Simon</t>
  </si>
  <si>
    <t>LELOUCH</t>
  </si>
  <si>
    <t>Jonas</t>
  </si>
  <si>
    <t>MAYET-DJAOUANI</t>
  </si>
  <si>
    <t>Kerian</t>
  </si>
  <si>
    <t>MISSOUM</t>
  </si>
  <si>
    <t>NAUDIN</t>
  </si>
  <si>
    <t>RUNGIS PING</t>
  </si>
  <si>
    <t>PERROT</t>
  </si>
  <si>
    <t>PIERRET</t>
  </si>
  <si>
    <t>Mila</t>
  </si>
  <si>
    <t>Lisandre</t>
  </si>
  <si>
    <t>SABBAH</t>
  </si>
  <si>
    <t>Noé</t>
  </si>
  <si>
    <t>SARRAT HOULONGPHETH</t>
  </si>
  <si>
    <t>SIOUNATH</t>
  </si>
  <si>
    <t>THOUVENEL</t>
  </si>
  <si>
    <t>VALERO</t>
  </si>
  <si>
    <t>Anton</t>
  </si>
  <si>
    <t>Clément</t>
  </si>
  <si>
    <t>Gaël</t>
  </si>
  <si>
    <t>LOUNAS</t>
  </si>
  <si>
    <t>Aris</t>
  </si>
  <si>
    <t>MEYER</t>
  </si>
  <si>
    <t>TALWAR</t>
  </si>
  <si>
    <t>Esperanza</t>
  </si>
  <si>
    <t>08941466</t>
  </si>
  <si>
    <t>Gymnase Amédée DUNOIS, 18 rue de Sucy</t>
  </si>
  <si>
    <t>Gymnase Marie-Amélie LE FUR, 3 rue du clos Sainte Catherine</t>
  </si>
  <si>
    <t>Collège Gustave MONOD, 36 Rue Carpeaux</t>
  </si>
  <si>
    <t>Luca</t>
  </si>
  <si>
    <t>HAUTBOIS</t>
  </si>
  <si>
    <t>HAY</t>
  </si>
  <si>
    <t>James</t>
  </si>
  <si>
    <t>2025-2026</t>
  </si>
  <si>
    <t>Maisons Alfort Tennis de table</t>
  </si>
  <si>
    <t>ABOUCHAR</t>
  </si>
  <si>
    <t>AID</t>
  </si>
  <si>
    <t>Haroun</t>
  </si>
  <si>
    <t>AKIL</t>
  </si>
  <si>
    <t>Aya</t>
  </si>
  <si>
    <t>ALLEE</t>
  </si>
  <si>
    <t>ALOUACHE</t>
  </si>
  <si>
    <t>Samy</t>
  </si>
  <si>
    <t>AMMARI</t>
  </si>
  <si>
    <t>Aylane</t>
  </si>
  <si>
    <t>AMOUNY</t>
  </si>
  <si>
    <t>Kayla</t>
  </si>
  <si>
    <t>AMY</t>
  </si>
  <si>
    <t>Julien</t>
  </si>
  <si>
    <t>ANDRIAMANANTENA</t>
  </si>
  <si>
    <t>Fano</t>
  </si>
  <si>
    <t>Stas</t>
  </si>
  <si>
    <t>ANQUETIL</t>
  </si>
  <si>
    <t>ANREP</t>
  </si>
  <si>
    <t>ARDENNE</t>
  </si>
  <si>
    <t>Yuan</t>
  </si>
  <si>
    <t>ARRINGTON</t>
  </si>
  <si>
    <t>Oliver</t>
  </si>
  <si>
    <t>ASSOUS</t>
  </si>
  <si>
    <t>ATTEN</t>
  </si>
  <si>
    <t>Noham</t>
  </si>
  <si>
    <t>ATTIA</t>
  </si>
  <si>
    <t>Mathieu</t>
  </si>
  <si>
    <t>AUGE</t>
  </si>
  <si>
    <t>BAIBAA</t>
  </si>
  <si>
    <t>Naïm</t>
  </si>
  <si>
    <t>BALLI</t>
  </si>
  <si>
    <t>Sena</t>
  </si>
  <si>
    <t>BARRAL</t>
  </si>
  <si>
    <t>BARTHES</t>
  </si>
  <si>
    <t>BASKARADEVAN</t>
  </si>
  <si>
    <t>BATISTA</t>
  </si>
  <si>
    <t>BATISTA VAQUEZ</t>
  </si>
  <si>
    <t>Aloyssia</t>
  </si>
  <si>
    <t>Loelise</t>
  </si>
  <si>
    <t>BEAUNAY</t>
  </si>
  <si>
    <t>Django</t>
  </si>
  <si>
    <t>BEAUSSIER</t>
  </si>
  <si>
    <t>Vadir</t>
  </si>
  <si>
    <t>BEGUIER</t>
  </si>
  <si>
    <t>BEITONE BALDRAN</t>
  </si>
  <si>
    <t>Quentin</t>
  </si>
  <si>
    <t>BELGAT-HAMDOUN</t>
  </si>
  <si>
    <t>Ilann</t>
  </si>
  <si>
    <t>BELGHALEM</t>
  </si>
  <si>
    <t>Mariem</t>
  </si>
  <si>
    <t>BENAYOUN</t>
  </si>
  <si>
    <t>Eden</t>
  </si>
  <si>
    <t>BENDAOUD</t>
  </si>
  <si>
    <t>BENMAHMOUD</t>
  </si>
  <si>
    <t>BENSIMHON</t>
  </si>
  <si>
    <t>Joshua</t>
  </si>
  <si>
    <t>BERTON</t>
  </si>
  <si>
    <t>BICINI</t>
  </si>
  <si>
    <t>BOMBAL</t>
  </si>
  <si>
    <t>Edouard</t>
  </si>
  <si>
    <t>BORIE</t>
  </si>
  <si>
    <t>BOSSE</t>
  </si>
  <si>
    <t>BOULMANI</t>
  </si>
  <si>
    <t>Sari</t>
  </si>
  <si>
    <t>BOURDIN</t>
  </si>
  <si>
    <t>Sixtina</t>
  </si>
  <si>
    <t>BOUYER</t>
  </si>
  <si>
    <t>Tilio</t>
  </si>
  <si>
    <t>BRIANT</t>
  </si>
  <si>
    <t>BROSSIER</t>
  </si>
  <si>
    <t>Hadrien</t>
  </si>
  <si>
    <t>BROUSSE HALLOUIL</t>
  </si>
  <si>
    <t>Devhan</t>
  </si>
  <si>
    <t>BRUNOT</t>
  </si>
  <si>
    <t>CABRERA BORDENAVE</t>
  </si>
  <si>
    <t>CALLEJAS</t>
  </si>
  <si>
    <t>CARJUZAA</t>
  </si>
  <si>
    <t>CARRIER</t>
  </si>
  <si>
    <t>CASTANEDA DUMONT</t>
  </si>
  <si>
    <t>Emilio</t>
  </si>
  <si>
    <t>CASTEL</t>
  </si>
  <si>
    <t>CASTRO</t>
  </si>
  <si>
    <t>Jopseph</t>
  </si>
  <si>
    <t>CATHOU DOS REIS SOARES</t>
  </si>
  <si>
    <t>CAUDEN</t>
  </si>
  <si>
    <t>Elie</t>
  </si>
  <si>
    <t>CESARINE</t>
  </si>
  <si>
    <t>Kaylis</t>
  </si>
  <si>
    <t>CHARDON</t>
  </si>
  <si>
    <t>CHATEAU</t>
  </si>
  <si>
    <t>CHAUPAL</t>
  </si>
  <si>
    <t>CHEAM</t>
  </si>
  <si>
    <t>Grégoire</t>
  </si>
  <si>
    <t>Léopold</t>
  </si>
  <si>
    <t>CHEBBI-PIPITONE</t>
  </si>
  <si>
    <t>Léandre</t>
  </si>
  <si>
    <t>CHEN FENG</t>
  </si>
  <si>
    <t>Lorina</t>
  </si>
  <si>
    <t>CHEREL</t>
  </si>
  <si>
    <t>Alban</t>
  </si>
  <si>
    <t>CHEUNG</t>
  </si>
  <si>
    <t>Jiao</t>
  </si>
  <si>
    <t>COFTIER</t>
  </si>
  <si>
    <t>Abel</t>
  </si>
  <si>
    <t>COLAS SADAUSKAITE</t>
  </si>
  <si>
    <t>Largo</t>
  </si>
  <si>
    <t>CONABADY EMRINGER</t>
  </si>
  <si>
    <t>Tao</t>
  </si>
  <si>
    <t>COUATARMANACH</t>
  </si>
  <si>
    <t>COUPPEY</t>
  </si>
  <si>
    <t>CRESSON</t>
  </si>
  <si>
    <t>DAI</t>
  </si>
  <si>
    <t>Margaux</t>
  </si>
  <si>
    <t>DALLEDONNE</t>
  </si>
  <si>
    <t>Marius</t>
  </si>
  <si>
    <t>DANOUMBE</t>
  </si>
  <si>
    <t>Sophia</t>
  </si>
  <si>
    <t>DARDAS</t>
  </si>
  <si>
    <t>Léana</t>
  </si>
  <si>
    <t>DEFFAY-BELIN</t>
  </si>
  <si>
    <t>DEFONTAINE</t>
  </si>
  <si>
    <t>DELMELLE</t>
  </si>
  <si>
    <t>DENEBOUDE</t>
  </si>
  <si>
    <t>DENIZE</t>
  </si>
  <si>
    <t>Juliette</t>
  </si>
  <si>
    <t>DESCLODURE</t>
  </si>
  <si>
    <t>Agathe</t>
  </si>
  <si>
    <t>DETANNE</t>
  </si>
  <si>
    <t>DIDIER</t>
  </si>
  <si>
    <t>DIESTCHY-PETIT</t>
  </si>
  <si>
    <t>DO</t>
  </si>
  <si>
    <t>Maëlys</t>
  </si>
  <si>
    <t>DORNELES PINO</t>
  </si>
  <si>
    <t>DU</t>
  </si>
  <si>
    <t>Timo</t>
  </si>
  <si>
    <t>DUMAS BERTET</t>
  </si>
  <si>
    <t>DUMONT</t>
  </si>
  <si>
    <t>DUZAIC</t>
  </si>
  <si>
    <t>Moshé</t>
  </si>
  <si>
    <t>ERRAS</t>
  </si>
  <si>
    <t>Ilyas</t>
  </si>
  <si>
    <t>ESCANDE MOULY</t>
  </si>
  <si>
    <t>ESCUTENAIRE</t>
  </si>
  <si>
    <t>ETORE PROIA</t>
  </si>
  <si>
    <t>EVEN</t>
  </si>
  <si>
    <t>Ilyan</t>
  </si>
  <si>
    <t>EYMARD</t>
  </si>
  <si>
    <t>FAGONT</t>
  </si>
  <si>
    <t>FARAUD ORELL</t>
  </si>
  <si>
    <t>Albin</t>
  </si>
  <si>
    <t>FERIEL</t>
  </si>
  <si>
    <t>Gabin</t>
  </si>
  <si>
    <t>FERNANDES</t>
  </si>
  <si>
    <t>Milan</t>
  </si>
  <si>
    <t>FERNANDES QUINTEIRO</t>
  </si>
  <si>
    <t>Santiago</t>
  </si>
  <si>
    <t>FERREIRA</t>
  </si>
  <si>
    <t>FLOIRAC</t>
  </si>
  <si>
    <t>FONJALLAZ</t>
  </si>
  <si>
    <t>FONTAINE</t>
  </si>
  <si>
    <t>Calvin</t>
  </si>
  <si>
    <t>FOUQUET</t>
  </si>
  <si>
    <t>FRAISSE</t>
  </si>
  <si>
    <t>William</t>
  </si>
  <si>
    <t>GA INIGOT</t>
  </si>
  <si>
    <t>GANCHE</t>
  </si>
  <si>
    <t>GAND JACQUEMIN</t>
  </si>
  <si>
    <t>GARCIA</t>
  </si>
  <si>
    <t>Elowan</t>
  </si>
  <si>
    <t>GATTOLLIAT</t>
  </si>
  <si>
    <t>GAUDIN GASCOIN</t>
  </si>
  <si>
    <t>GAUTHIER</t>
  </si>
  <si>
    <t>GIROUD</t>
  </si>
  <si>
    <t>GONG</t>
  </si>
  <si>
    <t>Aymeric</t>
  </si>
  <si>
    <t>GOUALOU</t>
  </si>
  <si>
    <t>Sohan</t>
  </si>
  <si>
    <t>GOUDOUR</t>
  </si>
  <si>
    <t>Cédric</t>
  </si>
  <si>
    <t>GOUEL</t>
  </si>
  <si>
    <t>GRENTE</t>
  </si>
  <si>
    <t>GUEZ</t>
  </si>
  <si>
    <t>GUINAMARD</t>
  </si>
  <si>
    <t>Ange</t>
  </si>
  <si>
    <t>Natanael</t>
  </si>
  <si>
    <t>HAIRAULT</t>
  </si>
  <si>
    <t>HAMIDI</t>
  </si>
  <si>
    <t>Esther</t>
  </si>
  <si>
    <t>HAORAU</t>
  </si>
  <si>
    <t>HE</t>
  </si>
  <si>
    <t>HEKIMIAN</t>
  </si>
  <si>
    <t>HENRION</t>
  </si>
  <si>
    <t>HERNANDEZ MOREJON</t>
  </si>
  <si>
    <t>HIMIDI</t>
  </si>
  <si>
    <t>Idris</t>
  </si>
  <si>
    <t>HUA</t>
  </si>
  <si>
    <t>HUGUET</t>
  </si>
  <si>
    <t>HUMBERT YUAN</t>
  </si>
  <si>
    <t>HUMEZ</t>
  </si>
  <si>
    <t>HUSTIN</t>
  </si>
  <si>
    <t>Ayan</t>
  </si>
  <si>
    <t>IFTODI</t>
  </si>
  <si>
    <t>Amélie</t>
  </si>
  <si>
    <t>JAOUALI</t>
  </si>
  <si>
    <t>Selma</t>
  </si>
  <si>
    <t>JAZIRI</t>
  </si>
  <si>
    <t>Ayoub</t>
  </si>
  <si>
    <t>Yantong</t>
  </si>
  <si>
    <t>Jasmin</t>
  </si>
  <si>
    <t>JOUFFROY</t>
  </si>
  <si>
    <t>JOVESKI</t>
  </si>
  <si>
    <t>JUMEAU FRUCHARD</t>
  </si>
  <si>
    <t>JUMELINE</t>
  </si>
  <si>
    <t>KAMINSKI</t>
  </si>
  <si>
    <t>KHADDADI</t>
  </si>
  <si>
    <t>Sofi</t>
  </si>
  <si>
    <t>KHYAR</t>
  </si>
  <si>
    <t>KIOLO</t>
  </si>
  <si>
    <t>KOK</t>
  </si>
  <si>
    <t>LAMARTINE</t>
  </si>
  <si>
    <t>LAMBERT</t>
  </si>
  <si>
    <t>LARGERIE</t>
  </si>
  <si>
    <t>LASSOURY-HERVOUET</t>
  </si>
  <si>
    <t>LAURENT</t>
  </si>
  <si>
    <t>LAVISSE</t>
  </si>
  <si>
    <t>LAZAREFF</t>
  </si>
  <si>
    <t>Eleane</t>
  </si>
  <si>
    <t>LE BRAS</t>
  </si>
  <si>
    <t>Matthieu</t>
  </si>
  <si>
    <t>LE MONNIER</t>
  </si>
  <si>
    <t>Melvil</t>
  </si>
  <si>
    <t>LEMAITRE</t>
  </si>
  <si>
    <t>LEMAITRE LAMBERT</t>
  </si>
  <si>
    <t>Théotime</t>
  </si>
  <si>
    <t>LEROUX</t>
  </si>
  <si>
    <t>Logan</t>
  </si>
  <si>
    <t>LESELLIER PETIT</t>
  </si>
  <si>
    <t>LESSARD</t>
  </si>
  <si>
    <t>LETIER-LACAZE</t>
  </si>
  <si>
    <t>LI</t>
  </si>
  <si>
    <t>Lois</t>
  </si>
  <si>
    <t>Xavier</t>
  </si>
  <si>
    <t>LIN</t>
  </si>
  <si>
    <t>LOPEZ</t>
  </si>
  <si>
    <t>LOUSADA</t>
  </si>
  <si>
    <t>LUSTYK</t>
  </si>
  <si>
    <t>Oren</t>
  </si>
  <si>
    <t>LY NG</t>
  </si>
  <si>
    <t>Kialine</t>
  </si>
  <si>
    <t>MAAREK</t>
  </si>
  <si>
    <t>Neva</t>
  </si>
  <si>
    <t>MACHADO DE ABREU VILAVERDE</t>
  </si>
  <si>
    <t>Adah</t>
  </si>
  <si>
    <t>MAINGUENAUD</t>
  </si>
  <si>
    <t>MARCELOT</t>
  </si>
  <si>
    <t>MARECHAL</t>
  </si>
  <si>
    <t>MARQUEBIELLE</t>
  </si>
  <si>
    <t>MARRAUD DES GROTTES</t>
  </si>
  <si>
    <t>Nathaniel</t>
  </si>
  <si>
    <t>MARTINS GONCALVES</t>
  </si>
  <si>
    <t>Matias</t>
  </si>
  <si>
    <t>MASINI VITRE</t>
  </si>
  <si>
    <t>Niccolo</t>
  </si>
  <si>
    <t>MELAB</t>
  </si>
  <si>
    <t>Lysia</t>
  </si>
  <si>
    <t>Léa</t>
  </si>
  <si>
    <t>MI</t>
  </si>
  <si>
    <t>MIGLIORINI</t>
  </si>
  <si>
    <t>Timéo</t>
  </si>
  <si>
    <t>MOLLARD-CASADO</t>
  </si>
  <si>
    <t>Ezio</t>
  </si>
  <si>
    <t>MONOT</t>
  </si>
  <si>
    <t>Luc</t>
  </si>
  <si>
    <t>MONTENOISE</t>
  </si>
  <si>
    <t>MULLER</t>
  </si>
  <si>
    <t>Auguste</t>
  </si>
  <si>
    <t>NABET</t>
  </si>
  <si>
    <t>NGOR</t>
  </si>
  <si>
    <t>NIVET CHARMILLE</t>
  </si>
  <si>
    <t>Ugo</t>
  </si>
  <si>
    <t>NOIZET</t>
  </si>
  <si>
    <t>NOSLEN</t>
  </si>
  <si>
    <t>ORTEGA</t>
  </si>
  <si>
    <t>Loris</t>
  </si>
  <si>
    <t>ORTIZ</t>
  </si>
  <si>
    <t>Mattéo</t>
  </si>
  <si>
    <t>OUHBI</t>
  </si>
  <si>
    <t>Joud</t>
  </si>
  <si>
    <t>PACHY</t>
  </si>
  <si>
    <t>Ary</t>
  </si>
  <si>
    <t>PARK FOLLET</t>
  </si>
  <si>
    <t>Heline</t>
  </si>
  <si>
    <t>PAVAGEAU</t>
  </si>
  <si>
    <t>PECQUEUR</t>
  </si>
  <si>
    <t>PEREIRA VICENTE</t>
  </si>
  <si>
    <t>PERICOLI BIDRAN</t>
  </si>
  <si>
    <t>PERLICKI</t>
  </si>
  <si>
    <t>Karol</t>
  </si>
  <si>
    <t>PHANPHENGDY</t>
  </si>
  <si>
    <t>Charlotte</t>
  </si>
  <si>
    <t>PHOMMALINE</t>
  </si>
  <si>
    <t>Akio</t>
  </si>
  <si>
    <t>PIARD</t>
  </si>
  <si>
    <t>PINET</t>
  </si>
  <si>
    <t>POURRE</t>
  </si>
  <si>
    <t>PRINEAU</t>
  </si>
  <si>
    <t>Junie</t>
  </si>
  <si>
    <t>PUECH</t>
  </si>
  <si>
    <t>RABU</t>
  </si>
  <si>
    <t>Leopold</t>
  </si>
  <si>
    <t>RAEPPEL</t>
  </si>
  <si>
    <t>RAKOTONANDRASANA</t>
  </si>
  <si>
    <t>RIOU</t>
  </si>
  <si>
    <t>ROLAND</t>
  </si>
  <si>
    <t>Théophile</t>
  </si>
  <si>
    <t>Gauthier</t>
  </si>
  <si>
    <t>SAINT BLANCARD</t>
  </si>
  <si>
    <t>Eve</t>
  </si>
  <si>
    <t>SANAS SERON</t>
  </si>
  <si>
    <t>Corentin</t>
  </si>
  <si>
    <t>SARRAZY</t>
  </si>
  <si>
    <t>Lilouan</t>
  </si>
  <si>
    <t>SAUVAGE BLE</t>
  </si>
  <si>
    <t>Josue</t>
  </si>
  <si>
    <t>SILIEC MANDAZHIEVA</t>
  </si>
  <si>
    <t>Viktor</t>
  </si>
  <si>
    <t>SIMEON</t>
  </si>
  <si>
    <t>Atessa</t>
  </si>
  <si>
    <t>SLIVCA</t>
  </si>
  <si>
    <t>Levi</t>
  </si>
  <si>
    <t>SMAIL</t>
  </si>
  <si>
    <t>Kais</t>
  </si>
  <si>
    <t>SOMONIAN</t>
  </si>
  <si>
    <t>Christian</t>
  </si>
  <si>
    <t>SOUVERIN TRINGALE</t>
  </si>
  <si>
    <t>SROUR</t>
  </si>
  <si>
    <t>Léa Rose</t>
  </si>
  <si>
    <t>STAFFORD</t>
  </si>
  <si>
    <t>Matthew</t>
  </si>
  <si>
    <t>SURZUR</t>
  </si>
  <si>
    <t>TASSIN DONG</t>
  </si>
  <si>
    <t>TEIXEIRA LACOMBE</t>
  </si>
  <si>
    <t>Anto</t>
  </si>
  <si>
    <t>THEBAULT</t>
  </si>
  <si>
    <t>Wandrille</t>
  </si>
  <si>
    <t>THIONGANE</t>
  </si>
  <si>
    <t>Mannah</t>
  </si>
  <si>
    <t>TONUS</t>
  </si>
  <si>
    <t>Matteo</t>
  </si>
  <si>
    <t>TOULOUMIAN</t>
  </si>
  <si>
    <t>Arsene</t>
  </si>
  <si>
    <t>TUPINIER</t>
  </si>
  <si>
    <t>Louna</t>
  </si>
  <si>
    <t>VAUBAILLON</t>
  </si>
  <si>
    <t>VENZO</t>
  </si>
  <si>
    <t>VILAIN</t>
  </si>
  <si>
    <t>VITOUX</t>
  </si>
  <si>
    <t>Rayane</t>
  </si>
  <si>
    <t>WALLON</t>
  </si>
  <si>
    <t>ZAKOUR</t>
  </si>
  <si>
    <t>ZHENG</t>
  </si>
  <si>
    <t>Nate</t>
  </si>
  <si>
    <t>ZUCCARELLI</t>
  </si>
  <si>
    <t>1 avenue Danielle Casanova - 94500 Champigny-sur-Marne</t>
  </si>
  <si>
    <t>NETO</t>
  </si>
  <si>
    <t>ANDRE</t>
  </si>
  <si>
    <t>CREUSOT</t>
  </si>
  <si>
    <t>Natéo</t>
  </si>
  <si>
    <t>FEUGAROL COUREUR</t>
  </si>
  <si>
    <t>Kaïs</t>
  </si>
  <si>
    <t>OZIEL</t>
  </si>
  <si>
    <t>VIGOUROUX-BLANC</t>
  </si>
  <si>
    <t>NIANGANE</t>
  </si>
  <si>
    <t>Hanna</t>
  </si>
  <si>
    <t>CALI</t>
  </si>
  <si>
    <t>Thomas</t>
  </si>
  <si>
    <t>ACHOUR</t>
  </si>
  <si>
    <t>AREMU</t>
  </si>
  <si>
    <t>GULBAY</t>
  </si>
  <si>
    <t>Elif</t>
  </si>
  <si>
    <t>QUINEGAGNE</t>
  </si>
  <si>
    <t>Nahël</t>
  </si>
  <si>
    <t>SRAIEB</t>
  </si>
  <si>
    <t>Ritel</t>
  </si>
  <si>
    <t>KHETIB CHASTAINGT</t>
  </si>
  <si>
    <t>MILLOIS</t>
  </si>
  <si>
    <t>Anna</t>
  </si>
  <si>
    <t>VOISIN</t>
  </si>
  <si>
    <t>BOAZIZ</t>
  </si>
  <si>
    <t>MASCLAUX RIVERA</t>
  </si>
  <si>
    <t>Tomas</t>
  </si>
  <si>
    <t>EL HOUSSAINI</t>
  </si>
  <si>
    <t>Arafat</t>
  </si>
  <si>
    <t>BRILE</t>
  </si>
  <si>
    <t>CANVILLE</t>
  </si>
  <si>
    <t>Alice</t>
  </si>
  <si>
    <t>CONTOUR</t>
  </si>
  <si>
    <t>Ulysse</t>
  </si>
  <si>
    <t>GINER</t>
  </si>
  <si>
    <t>Vladi</t>
  </si>
  <si>
    <t>HENRY</t>
  </si>
  <si>
    <t>Rafael</t>
  </si>
  <si>
    <t>IMHAUS</t>
  </si>
  <si>
    <t>Gaston</t>
  </si>
  <si>
    <t>KERBOEUF</t>
  </si>
  <si>
    <t>Noa</t>
  </si>
  <si>
    <t>MOTTAGHI GHAMSARI</t>
  </si>
  <si>
    <t>Seyed Amirsam</t>
  </si>
  <si>
    <t>STEGHENS</t>
  </si>
  <si>
    <t>VILLAR SCIARLI</t>
  </si>
  <si>
    <t>Anna-Livia</t>
  </si>
  <si>
    <t>MEZHERI</t>
  </si>
  <si>
    <t>Anes</t>
  </si>
  <si>
    <t>SANTOS</t>
  </si>
  <si>
    <t>Ruben</t>
  </si>
  <si>
    <t>DA CUNHA JANVILLE</t>
  </si>
  <si>
    <t>DOS SANTOS NUNES</t>
  </si>
  <si>
    <t>HOARAU</t>
  </si>
  <si>
    <t>BAUDON</t>
  </si>
  <si>
    <t>Vincent</t>
  </si>
  <si>
    <t>MORATIN GRAZIANI</t>
  </si>
  <si>
    <t>Marin</t>
  </si>
  <si>
    <t>AGAPII</t>
  </si>
  <si>
    <t>Elias-Levi</t>
  </si>
  <si>
    <t>Iosua-Matei</t>
  </si>
  <si>
    <t>BELLA</t>
  </si>
  <si>
    <t>Amir</t>
  </si>
  <si>
    <t>PEREZ</t>
  </si>
  <si>
    <t>ZAOUI</t>
  </si>
  <si>
    <t>KARABULUT</t>
  </si>
  <si>
    <t>Fahri</t>
  </si>
  <si>
    <t>PEREIRA VITAL</t>
  </si>
  <si>
    <t>SARAGA</t>
  </si>
  <si>
    <t>Ariel</t>
  </si>
  <si>
    <t>DAHDAH</t>
  </si>
  <si>
    <t>Ines</t>
  </si>
  <si>
    <t>VUILLEMIN</t>
  </si>
  <si>
    <t>Romy</t>
  </si>
  <si>
    <t>BOUNTHENE SOUVANHEUANE</t>
  </si>
  <si>
    <t>Kenzo</t>
  </si>
  <si>
    <t>KHAMDY</t>
  </si>
  <si>
    <t>PUIU</t>
  </si>
  <si>
    <t>KAMTCHOUM</t>
  </si>
  <si>
    <t>Anthony</t>
  </si>
  <si>
    <t>MACALOU</t>
  </si>
  <si>
    <t>Ismael</t>
  </si>
  <si>
    <t>ANDRIEU</t>
  </si>
  <si>
    <t>Harold</t>
  </si>
  <si>
    <t>BUA</t>
  </si>
  <si>
    <t>CREPIN</t>
  </si>
  <si>
    <t>FOLLIOT</t>
  </si>
  <si>
    <t>GAUDOIN</t>
  </si>
  <si>
    <t>KAHLOUCHE</t>
  </si>
  <si>
    <t>Wael</t>
  </si>
  <si>
    <t>PETIBON</t>
  </si>
  <si>
    <t>Leopoldine</t>
  </si>
  <si>
    <t>VILLENEUVE</t>
  </si>
  <si>
    <t>Axelle</t>
  </si>
  <si>
    <t>ZINI</t>
  </si>
  <si>
    <t>Soulaymane</t>
  </si>
  <si>
    <t>FRANGI</t>
  </si>
  <si>
    <t>KACIMI</t>
  </si>
  <si>
    <t>Hakim</t>
  </si>
  <si>
    <t>DEROUX-DAUPHIN</t>
  </si>
  <si>
    <t>LEVAILLANT FERRARI</t>
  </si>
  <si>
    <t>Andréa</t>
  </si>
  <si>
    <t>ABROUS</t>
  </si>
  <si>
    <t>Iris</t>
  </si>
  <si>
    <t>AYACHE</t>
  </si>
  <si>
    <t>Suzanne</t>
  </si>
  <si>
    <t>Aylan</t>
  </si>
  <si>
    <t>BOUTHIER</t>
  </si>
  <si>
    <t>Dimitri</t>
  </si>
  <si>
    <t>CALAIS ALVES</t>
  </si>
  <si>
    <t>CAMUS</t>
  </si>
  <si>
    <t>Marco</t>
  </si>
  <si>
    <t>CHARNAY</t>
  </si>
  <si>
    <t>COURTOIS MAISTRE</t>
  </si>
  <si>
    <t>Célian</t>
  </si>
  <si>
    <t>FEUILLET</t>
  </si>
  <si>
    <t>HUET PEREIRA</t>
  </si>
  <si>
    <t>KIFFER</t>
  </si>
  <si>
    <t>LY</t>
  </si>
  <si>
    <t>MARPEAUX</t>
  </si>
  <si>
    <t>MARZIALE</t>
  </si>
  <si>
    <t>Mateo</t>
  </si>
  <si>
    <t>MAZET TEIXEIRA</t>
  </si>
  <si>
    <t>Moana</t>
  </si>
  <si>
    <t>MORA CUARDOS</t>
  </si>
  <si>
    <t>PORTEHAULT</t>
  </si>
  <si>
    <t>ROSENWALD</t>
  </si>
  <si>
    <t>VAN HEMELRYCK</t>
  </si>
  <si>
    <t>XAYASANE</t>
  </si>
  <si>
    <t>ZAIDI</t>
  </si>
  <si>
    <t>Anir</t>
  </si>
  <si>
    <t>Jean-Baptiste</t>
  </si>
  <si>
    <t>MAINGAULT</t>
  </si>
  <si>
    <t>BERTILLE</t>
  </si>
  <si>
    <t>Diego</t>
  </si>
  <si>
    <t>BRINZA</t>
  </si>
  <si>
    <t>Alexandru</t>
  </si>
  <si>
    <t>BRUGIDOU TUDARE</t>
  </si>
  <si>
    <t>CHEMLAL</t>
  </si>
  <si>
    <t>Amine</t>
  </si>
  <si>
    <t>Roman</t>
  </si>
  <si>
    <t>DELZANGLE</t>
  </si>
  <si>
    <t>LOUNIS</t>
  </si>
  <si>
    <t>Kelyan</t>
  </si>
  <si>
    <t>MOUGIN</t>
  </si>
  <si>
    <t>NAU</t>
  </si>
  <si>
    <t>OUDJANI</t>
  </si>
  <si>
    <t>Indya</t>
  </si>
  <si>
    <t>PERRAULT-BOUVIER</t>
  </si>
  <si>
    <t>Tahis</t>
  </si>
  <si>
    <t>SIAGH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</si>
</sst>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[$-F800]dddd\,\ mmmm\ dd\,\ yyyy"/>
    <numFmt numFmtId="166" formatCode="_-* #,##0\ _€_-;\-* #,##0\ _€_-;_-* &quot;-&quot;??\ _€_-;_-@_-"/>
    <numFmt numFmtId="167" formatCode="#,##0_ ;\-#,##0\ "/>
    <numFmt numFmtId="168" formatCode="#0;;0"/>
    <numFmt numFmtId="169" formatCode="_(* #,##0_);_(* \(#,##0\);_(* &quot;-&quot;??_);_(@_)"/>
    <numFmt numFmtId="170" formatCode="0#######"/>
  </numFmts>
  <fonts count="6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18"/>
      <name val="Arial"/>
      <family val="2"/>
    </font>
    <font>
      <b/>
      <i/>
      <sz val="10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i/>
      <sz val="12"/>
      <color theme="0" tint="-0.249977111117893"/>
      <name val="Arial"/>
      <family val="2"/>
    </font>
    <font>
      <sz val="8"/>
      <color theme="0"/>
      <name val="Arial"/>
      <family val="2"/>
    </font>
    <font>
      <sz val="12"/>
      <color rgb="FF1A5499"/>
      <name val="Arial"/>
      <family val="2"/>
    </font>
    <font>
      <sz val="16"/>
      <color rgb="FF1A5499"/>
      <name val="Arial"/>
      <family val="2"/>
    </font>
    <font>
      <sz val="36"/>
      <color rgb="FF1A5499"/>
      <name val="Arial"/>
      <family val="2"/>
    </font>
    <font>
      <b/>
      <sz val="12"/>
      <color rgb="FF1A5499"/>
      <name val="Arial"/>
      <family val="2"/>
    </font>
    <font>
      <b/>
      <sz val="16"/>
      <color rgb="FF1A5499"/>
      <name val="Arial"/>
      <family val="2"/>
    </font>
    <font>
      <sz val="10"/>
      <color rgb="FF1A5499"/>
      <name val="Arial"/>
      <family val="2"/>
    </font>
    <font>
      <b/>
      <sz val="10"/>
      <color rgb="FF1A5499"/>
      <name val="Arial"/>
      <family val="2"/>
    </font>
    <font>
      <sz val="12"/>
      <color rgb="FF1A5499"/>
      <name val="Arial Narrow"/>
      <family val="2"/>
    </font>
    <font>
      <b/>
      <u/>
      <sz val="12"/>
      <color rgb="FF1A5499"/>
      <name val="Arial"/>
      <family val="2"/>
    </font>
    <font>
      <sz val="10"/>
      <color theme="0" tint="-4.9989318521683403E-2"/>
      <name val="Arial"/>
      <family val="2"/>
    </font>
    <font>
      <sz val="12"/>
      <color theme="0" tint="-4.9989318521683403E-2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i/>
      <sz val="8"/>
      <color rgb="FF1A5499"/>
      <name val="Arial"/>
      <family val="2"/>
    </font>
    <font>
      <b/>
      <sz val="20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1A5499"/>
      <name val="Arial"/>
      <family val="2"/>
    </font>
    <font>
      <b/>
      <sz val="12"/>
      <color rgb="FF1A5499"/>
      <name val="Calibri"/>
      <family val="2"/>
      <scheme val="minor"/>
    </font>
    <font>
      <sz val="11"/>
      <color rgb="FF1A5499"/>
      <name val="Arial"/>
      <family val="2"/>
    </font>
    <font>
      <b/>
      <sz val="20"/>
      <color rgb="FF1A5499"/>
      <name val="Arial"/>
      <family val="2"/>
    </font>
    <font>
      <b/>
      <sz val="12"/>
      <color rgb="FF1A5499"/>
      <name val="Arial Narrow"/>
      <family val="2"/>
    </font>
    <font>
      <sz val="10"/>
      <color rgb="FF1A5499"/>
      <name val="Arial Narrow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11"/>
      <color rgb="FF1A5499"/>
      <name val="Arial Narrow"/>
      <family val="2"/>
    </font>
    <font>
      <sz val="10"/>
      <color rgb="FF1A5499"/>
      <name val="Arial Black"/>
      <family val="2"/>
    </font>
    <font>
      <b/>
      <sz val="10"/>
      <color rgb="FF1A5499"/>
      <name val="Arial Black"/>
      <family val="2"/>
    </font>
    <font>
      <b/>
      <u/>
      <sz val="20"/>
      <color rgb="FF008000"/>
      <name val="Arial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b/>
      <sz val="12"/>
      <color indexed="8"/>
      <name val="Helvetica Neue"/>
    </font>
    <font>
      <i/>
      <sz val="12"/>
      <color rgb="FF0000FF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i/>
      <sz val="10"/>
      <color rgb="FF1A5499"/>
      <name val="Arial"/>
      <family val="2"/>
    </font>
    <font>
      <b/>
      <sz val="12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mediumGray">
        <fgColor rgb="FF1A5499"/>
        <bgColor auto="1"/>
      </patternFill>
    </fill>
    <fill>
      <patternFill patternType="solid">
        <fgColor rgb="FFFFE7FF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 style="thin">
        <color rgb="FF1A5499"/>
      </bottom>
      <diagonal/>
    </border>
    <border>
      <left/>
      <right/>
      <top style="thin">
        <color rgb="FF1A5499"/>
      </top>
      <bottom style="thin">
        <color rgb="FF1A5499"/>
      </bottom>
      <diagonal/>
    </border>
    <border>
      <left/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/>
      <diagonal/>
    </border>
    <border>
      <left/>
      <right/>
      <top style="thin">
        <color rgb="FF1A5499"/>
      </top>
      <bottom/>
      <diagonal/>
    </border>
    <border>
      <left/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/>
      <top/>
      <bottom/>
      <diagonal/>
    </border>
    <border>
      <left/>
      <right style="thin">
        <color rgb="FF1A5499"/>
      </right>
      <top/>
      <bottom/>
      <diagonal/>
    </border>
    <border>
      <left style="thin">
        <color rgb="FF1A5499"/>
      </left>
      <right/>
      <top/>
      <bottom style="thin">
        <color rgb="FF1A5499"/>
      </bottom>
      <diagonal/>
    </border>
    <border>
      <left/>
      <right/>
      <top/>
      <bottom style="thin">
        <color rgb="FF1A5499"/>
      </bottom>
      <diagonal/>
    </border>
    <border>
      <left/>
      <right style="thin">
        <color rgb="FF1A5499"/>
      </right>
      <top/>
      <bottom style="thin">
        <color rgb="FF1A549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 style="thin">
        <color rgb="FF1A5499"/>
      </right>
      <top/>
      <bottom style="thin">
        <color rgb="FF1A5499"/>
      </bottom>
      <diagonal/>
    </border>
    <border>
      <left style="thin">
        <color indexed="64"/>
      </left>
      <right/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thin">
        <color indexed="64"/>
      </right>
      <top style="thin">
        <color rgb="FF1A5499"/>
      </top>
      <bottom/>
      <diagonal/>
    </border>
    <border>
      <left style="thin">
        <color indexed="64"/>
      </left>
      <right style="thin">
        <color indexed="64"/>
      </right>
      <top style="thin">
        <color rgb="FF1A5499"/>
      </top>
      <bottom/>
      <diagonal/>
    </border>
    <border>
      <left style="thin">
        <color rgb="FF1A5499"/>
      </left>
      <right style="thin">
        <color indexed="64"/>
      </right>
      <top/>
      <bottom style="thin">
        <color rgb="FF1A5499"/>
      </bottom>
      <diagonal/>
    </border>
    <border>
      <left style="thin">
        <color indexed="64"/>
      </left>
      <right style="thin">
        <color indexed="64"/>
      </right>
      <top/>
      <bottom style="thin">
        <color rgb="FF1A5499"/>
      </bottom>
      <diagonal/>
    </border>
    <border>
      <left style="thin">
        <color indexed="64"/>
      </left>
      <right/>
      <top style="thin">
        <color rgb="FF1A5499"/>
      </top>
      <bottom/>
      <diagonal/>
    </border>
    <border>
      <left style="thin">
        <color indexed="64"/>
      </left>
      <right/>
      <top/>
      <bottom style="thin">
        <color rgb="FF1A5499"/>
      </bottom>
      <diagonal/>
    </border>
    <border>
      <left style="medium">
        <color rgb="FF1A5499"/>
      </left>
      <right style="thin">
        <color indexed="64"/>
      </right>
      <top style="medium">
        <color rgb="FF1A5499"/>
      </top>
      <bottom/>
      <diagonal/>
    </border>
    <border>
      <left style="thin">
        <color indexed="64"/>
      </left>
      <right style="medium">
        <color rgb="FF1A5499"/>
      </right>
      <top style="medium">
        <color rgb="FF1A5499"/>
      </top>
      <bottom/>
      <diagonal/>
    </border>
    <border>
      <left style="medium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medium">
        <color rgb="FF1A5499"/>
      </right>
      <top style="thin">
        <color rgb="FF1A5499"/>
      </top>
      <bottom style="thin">
        <color rgb="FF1A5499"/>
      </bottom>
      <diagonal/>
    </border>
    <border>
      <left style="medium">
        <color rgb="FF1A5499"/>
      </left>
      <right/>
      <top style="medium">
        <color rgb="FF1A5499"/>
      </top>
      <bottom style="medium">
        <color rgb="FF1A5499"/>
      </bottom>
      <diagonal/>
    </border>
    <border>
      <left/>
      <right/>
      <top style="medium">
        <color rgb="FF1A5499"/>
      </top>
      <bottom style="medium">
        <color rgb="FF1A5499"/>
      </bottom>
      <diagonal/>
    </border>
    <border>
      <left/>
      <right style="thin">
        <color rgb="FF1A5499"/>
      </right>
      <top style="medium">
        <color rgb="FF1A5499"/>
      </top>
      <bottom style="medium">
        <color rgb="FF1A5499"/>
      </bottom>
      <diagonal/>
    </border>
    <border>
      <left style="thin">
        <color rgb="FF1A5499"/>
      </left>
      <right style="medium">
        <color rgb="FF1A5499"/>
      </right>
      <top style="medium">
        <color rgb="FF1A5499"/>
      </top>
      <bottom style="medium">
        <color rgb="FF1A5499"/>
      </bottom>
      <diagonal/>
    </border>
    <border>
      <left/>
      <right style="medium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0" tint="-0.14996795556505021"/>
      </right>
      <top/>
      <bottom/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medium">
        <color rgb="FF1A5499"/>
      </left>
      <right style="thin">
        <color rgb="FF1A5499"/>
      </right>
      <top style="medium">
        <color rgb="FF1A5499"/>
      </top>
      <bottom style="medium">
        <color rgb="FF1A5499"/>
      </bottom>
      <diagonal/>
    </border>
    <border>
      <left style="thin">
        <color theme="0" tint="-0.14996795556505021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47">
    <xf numFmtId="0" fontId="0" fillId="0" borderId="0" xfId="0"/>
    <xf numFmtId="167" fontId="12" fillId="0" borderId="0" xfId="2" applyNumberFormat="1" applyFont="1" applyAlignment="1" applyProtection="1">
      <alignment vertical="center"/>
    </xf>
    <xf numFmtId="167" fontId="33" fillId="0" borderId="0" xfId="2" applyNumberFormat="1" applyFont="1" applyAlignment="1" applyProtection="1">
      <alignment vertical="center"/>
    </xf>
    <xf numFmtId="169" fontId="21" fillId="0" borderId="36" xfId="2" applyNumberFormat="1" applyFont="1" applyFill="1" applyBorder="1" applyAlignment="1" applyProtection="1">
      <alignment vertical="center"/>
    </xf>
    <xf numFmtId="1" fontId="55" fillId="6" borderId="45" xfId="2" applyNumberFormat="1" applyFont="1" applyFill="1" applyBorder="1" applyAlignment="1" applyProtection="1">
      <alignment horizontal="center" vertical="center" wrapText="1"/>
    </xf>
    <xf numFmtId="1" fontId="3" fillId="0" borderId="0" xfId="2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5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44" fillId="0" borderId="0" xfId="0" applyFont="1" applyAlignment="1" applyProtection="1">
      <alignment vertical="center"/>
    </xf>
    <xf numFmtId="0" fontId="46" fillId="0" borderId="0" xfId="0" applyFont="1" applyAlignment="1" applyProtection="1">
      <alignment vertical="center"/>
    </xf>
    <xf numFmtId="0" fontId="1" fillId="0" borderId="0" xfId="0" applyFont="1" applyProtection="1"/>
    <xf numFmtId="0" fontId="45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33" fillId="0" borderId="0" xfId="0" applyFont="1" applyProtection="1"/>
    <xf numFmtId="14" fontId="33" fillId="0" borderId="0" xfId="0" applyNumberFormat="1" applyFont="1" applyAlignment="1" applyProtection="1">
      <alignment horizontal="center"/>
    </xf>
    <xf numFmtId="0" fontId="47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 wrapText="1"/>
    </xf>
    <xf numFmtId="0" fontId="33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24" fillId="0" borderId="3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1" fontId="21" fillId="0" borderId="0" xfId="0" applyNumberFormat="1" applyFont="1" applyAlignment="1" applyProtection="1">
      <alignment vertical="center"/>
    </xf>
    <xf numFmtId="168" fontId="24" fillId="0" borderId="0" xfId="0" applyNumberFormat="1" applyFont="1" applyAlignment="1" applyProtection="1">
      <alignment vertical="center"/>
    </xf>
    <xf numFmtId="168" fontId="24" fillId="0" borderId="0" xfId="0" applyNumberFormat="1" applyFont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50" fillId="0" borderId="46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49" fillId="0" borderId="37" xfId="0" applyFont="1" applyBorder="1" applyAlignment="1" applyProtection="1">
      <alignment vertical="center"/>
    </xf>
    <xf numFmtId="0" fontId="26" fillId="0" borderId="34" xfId="0" applyFont="1" applyBorder="1" applyAlignment="1" applyProtection="1">
      <alignment horizontal="center" vertical="center"/>
    </xf>
    <xf numFmtId="0" fontId="26" fillId="2" borderId="57" xfId="0" applyFont="1" applyFill="1" applyBorder="1" applyAlignment="1" applyProtection="1">
      <alignment horizontal="center" vertical="center"/>
    </xf>
    <xf numFmtId="0" fontId="26" fillId="2" borderId="58" xfId="0" applyFont="1" applyFill="1" applyBorder="1" applyAlignment="1" applyProtection="1">
      <alignment horizontal="center" vertical="center"/>
    </xf>
    <xf numFmtId="0" fontId="26" fillId="8" borderId="57" xfId="0" applyFont="1" applyFill="1" applyBorder="1" applyAlignment="1" applyProtection="1">
      <alignment vertical="center"/>
    </xf>
    <xf numFmtId="0" fontId="26" fillId="8" borderId="58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49" fillId="0" borderId="40" xfId="0" applyFont="1" applyBorder="1" applyAlignment="1" applyProtection="1">
      <alignment vertical="center"/>
    </xf>
    <xf numFmtId="0" fontId="49" fillId="0" borderId="42" xfId="0" applyFont="1" applyBorder="1" applyAlignment="1" applyProtection="1">
      <alignment vertical="center"/>
    </xf>
    <xf numFmtId="0" fontId="49" fillId="0" borderId="34" xfId="0" applyFont="1" applyBorder="1" applyAlignment="1" applyProtection="1">
      <alignment horizontal="center" vertical="center"/>
    </xf>
    <xf numFmtId="0" fontId="48" fillId="5" borderId="34" xfId="0" applyFont="1" applyFill="1" applyBorder="1" applyAlignment="1" applyProtection="1">
      <alignment horizontal="center" vertical="center"/>
    </xf>
    <xf numFmtId="0" fontId="48" fillId="3" borderId="35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48" fillId="4" borderId="34" xfId="0" applyFont="1" applyFill="1" applyBorder="1" applyAlignment="1" applyProtection="1">
      <alignment horizontal="center" vertical="center"/>
    </xf>
    <xf numFmtId="0" fontId="48" fillId="4" borderId="35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26" fillId="0" borderId="40" xfId="0" applyFont="1" applyBorder="1" applyAlignment="1" applyProtection="1">
      <alignment vertical="center"/>
    </xf>
    <xf numFmtId="0" fontId="26" fillId="0" borderId="41" xfId="0" applyFont="1" applyBorder="1" applyAlignment="1" applyProtection="1">
      <alignment vertical="center"/>
    </xf>
    <xf numFmtId="0" fontId="21" fillId="0" borderId="40" xfId="0" applyFont="1" applyBorder="1" applyAlignment="1" applyProtection="1">
      <alignment vertical="center"/>
    </xf>
    <xf numFmtId="0" fontId="21" fillId="0" borderId="41" xfId="0" applyFont="1" applyBorder="1" applyAlignment="1" applyProtection="1">
      <alignment vertical="center"/>
    </xf>
    <xf numFmtId="0" fontId="21" fillId="0" borderId="40" xfId="0" applyFont="1" applyBorder="1" applyAlignment="1" applyProtection="1">
      <alignment horizontal="left" vertical="center"/>
    </xf>
    <xf numFmtId="0" fontId="21" fillId="0" borderId="42" xfId="0" applyFont="1" applyBorder="1" applyAlignment="1" applyProtection="1">
      <alignment horizontal="left" vertical="center"/>
    </xf>
    <xf numFmtId="0" fontId="21" fillId="0" borderId="43" xfId="0" applyFont="1" applyBorder="1" applyAlignment="1" applyProtection="1">
      <alignment vertical="center"/>
    </xf>
    <xf numFmtId="0" fontId="26" fillId="0" borderId="42" xfId="0" applyFont="1" applyBorder="1" applyAlignment="1" applyProtection="1">
      <alignment vertical="center"/>
    </xf>
    <xf numFmtId="0" fontId="26" fillId="0" borderId="43" xfId="0" applyFont="1" applyBorder="1" applyAlignment="1" applyProtection="1">
      <alignment vertical="center"/>
    </xf>
    <xf numFmtId="0" fontId="26" fillId="0" borderId="44" xfId="0" applyFont="1" applyBorder="1" applyAlignment="1" applyProtection="1">
      <alignment vertical="center"/>
    </xf>
    <xf numFmtId="1" fontId="55" fillId="6" borderId="45" xfId="0" applyNumberFormat="1" applyFont="1" applyFill="1" applyBorder="1" applyAlignment="1" applyProtection="1">
      <alignment horizontal="center" vertical="center" wrapText="1"/>
    </xf>
    <xf numFmtId="49" fontId="55" fillId="6" borderId="45" xfId="0" applyNumberFormat="1" applyFont="1" applyFill="1" applyBorder="1" applyAlignment="1" applyProtection="1">
      <alignment horizontal="left" vertical="center" wrapText="1"/>
    </xf>
    <xf numFmtId="170" fontId="55" fillId="6" borderId="45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 vertical="center"/>
    </xf>
    <xf numFmtId="170" fontId="3" fillId="0" borderId="0" xfId="0" applyNumberFormat="1" applyFont="1" applyAlignment="1" applyProtection="1">
      <alignment horizontal="center" vertical="center"/>
    </xf>
    <xf numFmtId="0" fontId="4" fillId="7" borderId="45" xfId="0" applyFont="1" applyFill="1" applyBorder="1" applyAlignment="1" applyProtection="1">
      <alignment vertical="center" wrapText="1"/>
    </xf>
    <xf numFmtId="170" fontId="4" fillId="7" borderId="4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3" fillId="0" borderId="0" xfId="0" applyFont="1" applyProtection="1"/>
    <xf numFmtId="49" fontId="3" fillId="0" borderId="0" xfId="0" applyNumberFormat="1" applyFont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6" fillId="0" borderId="73" xfId="0" applyFont="1" applyBorder="1" applyAlignment="1" applyProtection="1">
      <alignment horizontal="center" vertical="center" wrapText="1"/>
    </xf>
    <xf numFmtId="0" fontId="5" fillId="0" borderId="73" xfId="0" applyFont="1" applyBorder="1" applyAlignment="1" applyProtection="1">
      <alignment horizontal="center" vertical="center" wrapText="1"/>
    </xf>
    <xf numFmtId="0" fontId="5" fillId="0" borderId="74" xfId="0" applyFont="1" applyBorder="1" applyAlignment="1" applyProtection="1">
      <alignment horizontal="center" vertical="center" wrapText="1"/>
    </xf>
    <xf numFmtId="0" fontId="5" fillId="0" borderId="75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49" fontId="57" fillId="0" borderId="0" xfId="0" applyNumberFormat="1" applyFont="1" applyAlignment="1" applyProtection="1">
      <alignment horizontal="center"/>
    </xf>
    <xf numFmtId="0" fontId="26" fillId="5" borderId="57" xfId="0" applyFont="1" applyFill="1" applyBorder="1" applyAlignment="1" applyProtection="1">
      <alignment horizontal="center" vertical="center" wrapText="1"/>
    </xf>
    <xf numFmtId="0" fontId="26" fillId="5" borderId="76" xfId="0" applyFont="1" applyFill="1" applyBorder="1" applyAlignment="1" applyProtection="1">
      <alignment horizontal="center" vertical="center"/>
    </xf>
    <xf numFmtId="0" fontId="26" fillId="5" borderId="61" xfId="0" applyFont="1" applyFill="1" applyBorder="1" applyAlignment="1" applyProtection="1">
      <alignment horizontal="center" vertical="center"/>
    </xf>
    <xf numFmtId="0" fontId="26" fillId="3" borderId="58" xfId="0" applyFont="1" applyFill="1" applyBorder="1" applyAlignment="1" applyProtection="1">
      <alignment horizontal="center" vertical="center" wrapText="1"/>
    </xf>
    <xf numFmtId="0" fontId="26" fillId="3" borderId="62" xfId="0" applyFont="1" applyFill="1" applyBorder="1" applyAlignment="1" applyProtection="1">
      <alignment horizontal="center" vertical="center"/>
    </xf>
    <xf numFmtId="0" fontId="26" fillId="4" borderId="57" xfId="0" applyFont="1" applyFill="1" applyBorder="1" applyAlignment="1" applyProtection="1">
      <alignment horizontal="center" vertical="center" wrapText="1"/>
    </xf>
    <xf numFmtId="0" fontId="26" fillId="4" borderId="58" xfId="0" applyFont="1" applyFill="1" applyBorder="1" applyAlignment="1" applyProtection="1">
      <alignment horizontal="center" vertical="center" wrapText="1"/>
    </xf>
    <xf numFmtId="0" fontId="26" fillId="4" borderId="76" xfId="0" applyFont="1" applyFill="1" applyBorder="1" applyAlignment="1" applyProtection="1">
      <alignment horizontal="center" vertical="center"/>
    </xf>
    <xf numFmtId="0" fontId="26" fillId="4" borderId="62" xfId="0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14" fontId="33" fillId="0" borderId="0" xfId="0" applyNumberFormat="1" applyFont="1" applyAlignment="1" applyProtection="1">
      <alignment vertical="center"/>
    </xf>
    <xf numFmtId="0" fontId="32" fillId="0" borderId="0" xfId="0" applyFont="1" applyFill="1" applyAlignment="1" applyProtection="1">
      <alignment horizontal="right" vertical="center"/>
    </xf>
    <xf numFmtId="170" fontId="60" fillId="6" borderId="45" xfId="0" applyNumberFormat="1" applyFont="1" applyFill="1" applyBorder="1" applyAlignment="1" applyProtection="1">
      <alignment horizontal="center" vertical="center" wrapText="1"/>
    </xf>
    <xf numFmtId="14" fontId="56" fillId="0" borderId="77" xfId="3" applyNumberFormat="1" applyFont="1" applyBorder="1" applyAlignment="1" applyProtection="1">
      <alignment horizontal="right" vertical="center" wrapText="1"/>
    </xf>
    <xf numFmtId="14" fontId="56" fillId="0" borderId="0" xfId="3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66" fontId="36" fillId="5" borderId="1" xfId="2" applyNumberFormat="1" applyFont="1" applyFill="1" applyBorder="1" applyAlignment="1" applyProtection="1">
      <alignment horizontal="center"/>
      <protection locked="0"/>
    </xf>
    <xf numFmtId="166" fontId="58" fillId="5" borderId="12" xfId="2" applyNumberFormat="1" applyFont="1" applyFill="1" applyBorder="1" applyAlignment="1" applyProtection="1">
      <alignment horizontal="center" vertical="center"/>
      <protection locked="0"/>
    </xf>
    <xf numFmtId="166" fontId="9" fillId="6" borderId="1" xfId="2" applyNumberFormat="1" applyFont="1" applyFill="1" applyBorder="1" applyAlignment="1" applyProtection="1">
      <alignment horizontal="center" vertical="center"/>
      <protection locked="0"/>
    </xf>
    <xf numFmtId="169" fontId="21" fillId="4" borderId="36" xfId="2" applyNumberFormat="1" applyFont="1" applyFill="1" applyBorder="1" applyAlignment="1" applyProtection="1">
      <alignment vertical="center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169" fontId="21" fillId="5" borderId="36" xfId="2" applyNumberFormat="1" applyFont="1" applyFill="1" applyBorder="1" applyAlignment="1" applyProtection="1">
      <alignment vertical="center"/>
      <protection locked="0"/>
    </xf>
    <xf numFmtId="169" fontId="21" fillId="3" borderId="36" xfId="2" applyNumberFormat="1" applyFont="1" applyFill="1" applyBorder="1" applyAlignment="1" applyProtection="1">
      <alignment vertical="center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Alignment="1" applyProtection="1">
      <alignment vertical="center"/>
      <protection locked="0"/>
    </xf>
    <xf numFmtId="0" fontId="33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0" fontId="21" fillId="0" borderId="44" xfId="0" applyFont="1" applyBorder="1" applyAlignment="1" applyProtection="1">
      <alignment horizontal="center" vertical="center"/>
    </xf>
    <xf numFmtId="0" fontId="21" fillId="0" borderId="41" xfId="0" applyFont="1" applyBorder="1" applyAlignment="1" applyProtection="1">
      <alignment horizontal="center" vertical="center"/>
    </xf>
    <xf numFmtId="0" fontId="26" fillId="0" borderId="35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4" fillId="0" borderId="36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0" fontId="21" fillId="0" borderId="43" xfId="0" applyFont="1" applyBorder="1" applyAlignment="1" applyProtection="1">
      <alignment horizontal="left" vertical="center"/>
    </xf>
    <xf numFmtId="0" fontId="21" fillId="0" borderId="44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26" fillId="0" borderId="30" xfId="0" applyFont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166" fontId="54" fillId="0" borderId="2" xfId="2" applyNumberFormat="1" applyFont="1" applyFill="1" applyBorder="1" applyAlignment="1" applyProtection="1">
      <alignment horizontal="center"/>
    </xf>
    <xf numFmtId="166" fontId="54" fillId="0" borderId="4" xfId="2" applyNumberFormat="1" applyFont="1" applyFill="1" applyBorder="1" applyAlignment="1" applyProtection="1">
      <alignment horizontal="center"/>
    </xf>
    <xf numFmtId="0" fontId="51" fillId="9" borderId="64" xfId="0" applyFont="1" applyFill="1" applyBorder="1" applyAlignment="1" applyProtection="1">
      <alignment horizontal="center" vertical="center"/>
    </xf>
    <xf numFmtId="0" fontId="51" fillId="9" borderId="67" xfId="0" applyFont="1" applyFill="1" applyBorder="1" applyAlignment="1" applyProtection="1">
      <alignment horizontal="center" vertical="center"/>
    </xf>
    <xf numFmtId="0" fontId="51" fillId="9" borderId="65" xfId="0" applyFont="1" applyFill="1" applyBorder="1" applyAlignment="1" applyProtection="1">
      <alignment horizontal="center" vertical="center"/>
    </xf>
    <xf numFmtId="0" fontId="51" fillId="9" borderId="66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165" fontId="53" fillId="0" borderId="2" xfId="0" applyNumberFormat="1" applyFont="1" applyBorder="1" applyAlignment="1" applyProtection="1">
      <alignment horizontal="left" vertical="center"/>
    </xf>
    <xf numFmtId="165" fontId="53" fillId="0" borderId="3" xfId="0" applyNumberFormat="1" applyFont="1" applyBorder="1" applyAlignment="1" applyProtection="1">
      <alignment horizontal="left" vertical="center"/>
    </xf>
    <xf numFmtId="165" fontId="53" fillId="0" borderId="4" xfId="0" applyNumberFormat="1" applyFont="1" applyBorder="1" applyAlignment="1" applyProtection="1">
      <alignment horizontal="left" vertical="center"/>
    </xf>
    <xf numFmtId="0" fontId="21" fillId="0" borderId="40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1" fillId="0" borderId="41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</xf>
    <xf numFmtId="0" fontId="21" fillId="0" borderId="43" xfId="0" applyFont="1" applyBorder="1" applyAlignment="1" applyProtection="1">
      <alignment horizontal="center" vertical="center"/>
    </xf>
    <xf numFmtId="0" fontId="21" fillId="0" borderId="44" xfId="0" applyFont="1" applyBorder="1" applyAlignment="1" applyProtection="1">
      <alignment horizontal="center" vertical="center"/>
    </xf>
    <xf numFmtId="170" fontId="21" fillId="0" borderId="30" xfId="0" applyNumberFormat="1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 vertical="center"/>
    </xf>
    <xf numFmtId="0" fontId="21" fillId="0" borderId="35" xfId="0" applyFont="1" applyBorder="1" applyAlignment="1" applyProtection="1">
      <alignment horizontal="center" vertical="center"/>
    </xf>
    <xf numFmtId="0" fontId="21" fillId="0" borderId="36" xfId="0" applyFont="1" applyBorder="1" applyAlignment="1" applyProtection="1">
      <alignment horizontal="center" vertical="center"/>
    </xf>
    <xf numFmtId="0" fontId="21" fillId="5" borderId="34" xfId="0" applyFont="1" applyFill="1" applyBorder="1" applyAlignment="1" applyProtection="1">
      <alignment horizontal="center" vertical="center"/>
      <protection locked="0"/>
    </xf>
    <xf numFmtId="0" fontId="21" fillId="5" borderId="35" xfId="0" applyFont="1" applyFill="1" applyBorder="1" applyAlignment="1" applyProtection="1">
      <alignment horizontal="center" vertical="center"/>
      <protection locked="0"/>
    </xf>
    <xf numFmtId="0" fontId="21" fillId="5" borderId="36" xfId="0" applyFont="1" applyFill="1" applyBorder="1" applyAlignment="1" applyProtection="1">
      <alignment horizontal="center" vertical="center"/>
      <protection locked="0"/>
    </xf>
    <xf numFmtId="0" fontId="21" fillId="4" borderId="34" xfId="0" applyFont="1" applyFill="1" applyBorder="1" applyAlignment="1" applyProtection="1">
      <alignment horizontal="center" vertical="center"/>
      <protection locked="0"/>
    </xf>
    <xf numFmtId="0" fontId="21" fillId="4" borderId="35" xfId="0" applyFont="1" applyFill="1" applyBorder="1" applyAlignment="1" applyProtection="1">
      <alignment horizontal="center" vertical="center"/>
      <protection locked="0"/>
    </xf>
    <xf numFmtId="0" fontId="21" fillId="4" borderId="36" xfId="0" applyFont="1" applyFill="1" applyBorder="1" applyAlignment="1" applyProtection="1">
      <alignment horizontal="center" vertical="center"/>
      <protection locked="0"/>
    </xf>
    <xf numFmtId="0" fontId="21" fillId="3" borderId="34" xfId="0" applyFont="1" applyFill="1" applyBorder="1" applyAlignment="1" applyProtection="1">
      <alignment horizontal="center" vertical="center"/>
      <protection locked="0"/>
    </xf>
    <xf numFmtId="0" fontId="21" fillId="3" borderId="35" xfId="0" applyFont="1" applyFill="1" applyBorder="1" applyAlignment="1" applyProtection="1">
      <alignment horizontal="center" vertical="center"/>
      <protection locked="0"/>
    </xf>
    <xf numFmtId="0" fontId="21" fillId="3" borderId="36" xfId="0" applyFont="1" applyFill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/>
    </xf>
    <xf numFmtId="1" fontId="21" fillId="0" borderId="30" xfId="0" applyNumberFormat="1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left" vertical="center"/>
    </xf>
    <xf numFmtId="0" fontId="21" fillId="0" borderId="38" xfId="0" applyFont="1" applyBorder="1" applyAlignment="1" applyProtection="1">
      <alignment horizontal="left" vertical="center" wrapText="1"/>
    </xf>
    <xf numFmtId="0" fontId="21" fillId="0" borderId="39" xfId="0" applyFont="1" applyBorder="1" applyAlignment="1" applyProtection="1">
      <alignment horizontal="left" vertical="center" wrapText="1"/>
    </xf>
    <xf numFmtId="0" fontId="21" fillId="0" borderId="43" xfId="0" applyFont="1" applyBorder="1" applyAlignment="1" applyProtection="1">
      <alignment horizontal="left" vertical="center" wrapText="1"/>
    </xf>
    <xf numFmtId="0" fontId="21" fillId="0" borderId="44" xfId="0" applyFont="1" applyBorder="1" applyAlignment="1" applyProtection="1">
      <alignment horizontal="left" vertical="center" wrapText="1"/>
    </xf>
    <xf numFmtId="0" fontId="26" fillId="5" borderId="37" xfId="0" applyFont="1" applyFill="1" applyBorder="1" applyAlignment="1" applyProtection="1">
      <alignment horizontal="center" vertical="center"/>
      <protection locked="0"/>
    </xf>
    <xf numFmtId="0" fontId="26" fillId="5" borderId="38" xfId="0" applyFont="1" applyFill="1" applyBorder="1" applyAlignment="1" applyProtection="1">
      <alignment horizontal="center" vertical="center"/>
      <protection locked="0"/>
    </xf>
    <xf numFmtId="0" fontId="26" fillId="5" borderId="39" xfId="0" applyFont="1" applyFill="1" applyBorder="1" applyAlignment="1" applyProtection="1">
      <alignment horizontal="center" vertical="center"/>
      <protection locked="0"/>
    </xf>
    <xf numFmtId="0" fontId="26" fillId="4" borderId="37" xfId="0" applyFont="1" applyFill="1" applyBorder="1" applyAlignment="1" applyProtection="1">
      <alignment horizontal="center" vertical="center"/>
      <protection locked="0"/>
    </xf>
    <xf numFmtId="0" fontId="26" fillId="4" borderId="38" xfId="0" applyFont="1" applyFill="1" applyBorder="1" applyAlignment="1" applyProtection="1">
      <alignment horizontal="center" vertical="center"/>
      <protection locked="0"/>
    </xf>
    <xf numFmtId="0" fontId="26" fillId="4" borderId="39" xfId="0" applyFont="1" applyFill="1" applyBorder="1" applyAlignment="1" applyProtection="1">
      <alignment horizontal="center" vertical="center"/>
      <protection locked="0"/>
    </xf>
    <xf numFmtId="0" fontId="26" fillId="3" borderId="37" xfId="0" applyFont="1" applyFill="1" applyBorder="1" applyAlignment="1" applyProtection="1">
      <alignment horizontal="center" vertical="center"/>
      <protection locked="0"/>
    </xf>
    <xf numFmtId="0" fontId="26" fillId="3" borderId="38" xfId="0" applyFont="1" applyFill="1" applyBorder="1" applyAlignment="1" applyProtection="1">
      <alignment horizontal="center" vertical="center"/>
      <protection locked="0"/>
    </xf>
    <xf numFmtId="0" fontId="26" fillId="3" borderId="39" xfId="0" applyFont="1" applyFill="1" applyBorder="1" applyAlignment="1" applyProtection="1">
      <alignment horizontal="center" vertical="center"/>
      <protection locked="0"/>
    </xf>
    <xf numFmtId="0" fontId="39" fillId="0" borderId="37" xfId="0" applyFont="1" applyBorder="1" applyAlignment="1" applyProtection="1">
      <alignment horizontal="center" vertical="center"/>
    </xf>
    <xf numFmtId="0" fontId="39" fillId="0" borderId="38" xfId="0" applyFont="1" applyBorder="1" applyAlignment="1" applyProtection="1">
      <alignment horizontal="center" vertical="center"/>
    </xf>
    <xf numFmtId="0" fontId="39" fillId="0" borderId="39" xfId="0" applyFont="1" applyBorder="1" applyAlignment="1" applyProtection="1">
      <alignment horizontal="center" vertical="center"/>
    </xf>
    <xf numFmtId="0" fontId="39" fillId="0" borderId="4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1" fontId="21" fillId="5" borderId="30" xfId="0" applyNumberFormat="1" applyFont="1" applyFill="1" applyBorder="1" applyAlignment="1" applyProtection="1">
      <alignment horizontal="center" vertical="center"/>
      <protection locked="0"/>
    </xf>
    <xf numFmtId="1" fontId="21" fillId="4" borderId="30" xfId="0" applyNumberFormat="1" applyFont="1" applyFill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 wrapText="1"/>
    </xf>
    <xf numFmtId="0" fontId="21" fillId="0" borderId="38" xfId="0" applyFont="1" applyBorder="1" applyAlignment="1" applyProtection="1">
      <alignment horizontal="center" vertical="center" wrapText="1"/>
    </xf>
    <xf numFmtId="0" fontId="21" fillId="0" borderId="42" xfId="0" applyFont="1" applyBorder="1" applyAlignment="1" applyProtection="1">
      <alignment horizontal="center" vertical="center" wrapText="1"/>
    </xf>
    <xf numFmtId="0" fontId="21" fillId="0" borderId="43" xfId="0" applyFont="1" applyBorder="1" applyAlignment="1" applyProtection="1">
      <alignment horizontal="center" vertical="center" wrapText="1"/>
    </xf>
    <xf numFmtId="0" fontId="21" fillId="0" borderId="37" xfId="0" applyFont="1" applyBorder="1" applyAlignment="1" applyProtection="1">
      <alignment horizontal="right" vertical="center" wrapText="1"/>
    </xf>
    <xf numFmtId="0" fontId="21" fillId="0" borderId="38" xfId="0" applyFont="1" applyBorder="1" applyAlignment="1" applyProtection="1">
      <alignment horizontal="right" vertical="center" wrapText="1"/>
    </xf>
    <xf numFmtId="0" fontId="21" fillId="0" borderId="42" xfId="0" applyFont="1" applyBorder="1" applyAlignment="1" applyProtection="1">
      <alignment horizontal="right" vertical="center" wrapText="1"/>
    </xf>
    <xf numFmtId="0" fontId="21" fillId="0" borderId="43" xfId="0" applyFont="1" applyBorder="1" applyAlignment="1" applyProtection="1">
      <alignment horizontal="right" vertical="center" wrapText="1"/>
    </xf>
    <xf numFmtId="0" fontId="21" fillId="0" borderId="38" xfId="0" applyFont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horizontal="center" vertical="center"/>
    </xf>
    <xf numFmtId="0" fontId="24" fillId="0" borderId="37" xfId="0" applyFont="1" applyBorder="1" applyAlignment="1" applyProtection="1">
      <alignment horizontal="center" vertical="center"/>
    </xf>
    <xf numFmtId="0" fontId="24" fillId="0" borderId="38" xfId="0" applyFont="1" applyBorder="1" applyAlignment="1" applyProtection="1">
      <alignment horizontal="center" vertical="center"/>
    </xf>
    <xf numFmtId="0" fontId="24" fillId="0" borderId="39" xfId="0" applyFont="1" applyBorder="1" applyAlignment="1" applyProtection="1">
      <alignment horizontal="center" vertical="center"/>
    </xf>
    <xf numFmtId="0" fontId="24" fillId="0" borderId="42" xfId="0" applyFont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horizontal="center" vertical="center"/>
    </xf>
    <xf numFmtId="0" fontId="24" fillId="0" borderId="44" xfId="0" applyFont="1" applyBorder="1" applyAlignment="1" applyProtection="1">
      <alignment horizontal="center" vertical="center"/>
    </xf>
    <xf numFmtId="0" fontId="41" fillId="0" borderId="39" xfId="0" applyFont="1" applyBorder="1" applyAlignment="1" applyProtection="1">
      <alignment horizontal="left" vertical="center"/>
    </xf>
    <xf numFmtId="0" fontId="41" fillId="0" borderId="44" xfId="0" applyFont="1" applyBorder="1" applyAlignment="1" applyProtection="1">
      <alignment horizontal="left" vertical="center"/>
    </xf>
    <xf numFmtId="0" fontId="21" fillId="0" borderId="37" xfId="0" applyFont="1" applyBorder="1" applyAlignment="1" applyProtection="1">
      <alignment horizontal="center" vertical="center"/>
    </xf>
    <xf numFmtId="165" fontId="27" fillId="0" borderId="37" xfId="0" applyNumberFormat="1" applyFont="1" applyBorder="1" applyAlignment="1" applyProtection="1">
      <alignment horizontal="center" vertical="center"/>
    </xf>
    <xf numFmtId="165" fontId="27" fillId="0" borderId="38" xfId="0" applyNumberFormat="1" applyFont="1" applyBorder="1" applyAlignment="1" applyProtection="1">
      <alignment horizontal="center" vertical="center"/>
    </xf>
    <xf numFmtId="165" fontId="27" fillId="0" borderId="39" xfId="0" applyNumberFormat="1" applyFont="1" applyBorder="1" applyAlignment="1" applyProtection="1">
      <alignment horizontal="center" vertical="center"/>
    </xf>
    <xf numFmtId="165" fontId="27" fillId="0" borderId="42" xfId="0" applyNumberFormat="1" applyFont="1" applyBorder="1" applyAlignment="1" applyProtection="1">
      <alignment horizontal="center" vertical="center"/>
    </xf>
    <xf numFmtId="165" fontId="27" fillId="0" borderId="43" xfId="0" applyNumberFormat="1" applyFont="1" applyBorder="1" applyAlignment="1" applyProtection="1">
      <alignment horizontal="center" vertical="center"/>
    </xf>
    <xf numFmtId="165" fontId="27" fillId="0" borderId="44" xfId="0" applyNumberFormat="1" applyFont="1" applyBorder="1" applyAlignment="1" applyProtection="1">
      <alignment horizontal="center" vertical="center"/>
    </xf>
    <xf numFmtId="0" fontId="40" fillId="0" borderId="4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horizontal="center" vertical="center"/>
    </xf>
    <xf numFmtId="0" fontId="40" fillId="0" borderId="41" xfId="0" applyFont="1" applyBorder="1" applyAlignment="1" applyProtection="1">
      <alignment horizontal="center" vertical="center"/>
    </xf>
    <xf numFmtId="0" fontId="40" fillId="0" borderId="42" xfId="0" applyFont="1" applyBorder="1" applyAlignment="1" applyProtection="1">
      <alignment horizontal="center" vertical="center"/>
    </xf>
    <xf numFmtId="0" fontId="40" fillId="0" borderId="43" xfId="0" applyFont="1" applyBorder="1" applyAlignment="1" applyProtection="1">
      <alignment horizontal="center" vertical="center"/>
    </xf>
    <xf numFmtId="0" fontId="40" fillId="0" borderId="44" xfId="0" applyFont="1" applyBorder="1" applyAlignment="1" applyProtection="1">
      <alignment horizontal="center" vertical="center"/>
    </xf>
    <xf numFmtId="0" fontId="24" fillId="0" borderId="38" xfId="0" applyFont="1" applyBorder="1" applyAlignment="1" applyProtection="1">
      <alignment horizontal="left" vertical="center" wrapText="1"/>
    </xf>
    <xf numFmtId="0" fontId="24" fillId="0" borderId="39" xfId="0" applyFont="1" applyBorder="1" applyAlignment="1" applyProtection="1">
      <alignment horizontal="left" vertical="center" wrapText="1"/>
    </xf>
    <xf numFmtId="0" fontId="24" fillId="0" borderId="43" xfId="0" applyFont="1" applyBorder="1" applyAlignment="1" applyProtection="1">
      <alignment horizontal="left" vertical="center" wrapText="1"/>
    </xf>
    <xf numFmtId="0" fontId="24" fillId="0" borderId="44" xfId="0" applyFont="1" applyBorder="1" applyAlignment="1" applyProtection="1">
      <alignment horizontal="left" vertical="center" wrapText="1"/>
    </xf>
    <xf numFmtId="1" fontId="21" fillId="3" borderId="30" xfId="0" applyNumberFormat="1" applyFont="1" applyFill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</xf>
    <xf numFmtId="0" fontId="24" fillId="0" borderId="35" xfId="0" applyFont="1" applyBorder="1" applyAlignment="1" applyProtection="1">
      <alignment horizontal="center" vertical="center"/>
    </xf>
    <xf numFmtId="0" fontId="24" fillId="0" borderId="36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0" fontId="21" fillId="0" borderId="41" xfId="0" applyFont="1" applyBorder="1" applyAlignment="1" applyProtection="1">
      <alignment horizontal="left" vertical="center" wrapText="1"/>
    </xf>
    <xf numFmtId="0" fontId="38" fillId="0" borderId="37" xfId="0" applyFont="1" applyBorder="1" applyAlignment="1" applyProtection="1">
      <alignment horizontal="center" vertical="center"/>
    </xf>
    <xf numFmtId="0" fontId="38" fillId="0" borderId="38" xfId="0" applyFont="1" applyBorder="1" applyAlignment="1" applyProtection="1">
      <alignment horizontal="center" vertical="center"/>
    </xf>
    <xf numFmtId="0" fontId="38" fillId="0" borderId="39" xfId="0" applyFont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center" vertical="center"/>
    </xf>
    <xf numFmtId="0" fontId="21" fillId="0" borderId="47" xfId="0" applyFont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horizontal="center" vertical="center" wrapText="1"/>
    </xf>
    <xf numFmtId="0" fontId="21" fillId="0" borderId="44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167" fontId="12" fillId="0" borderId="0" xfId="2" applyNumberFormat="1" applyFont="1" applyAlignment="1" applyProtection="1">
      <alignment horizontal="right" vertical="center"/>
    </xf>
    <xf numFmtId="0" fontId="26" fillId="0" borderId="35" xfId="0" applyFont="1" applyBorder="1" applyAlignment="1" applyProtection="1">
      <alignment horizontal="center" vertical="center"/>
    </xf>
    <xf numFmtId="0" fontId="21" fillId="0" borderId="49" xfId="0" applyFont="1" applyBorder="1" applyAlignment="1" applyProtection="1">
      <alignment horizontal="center" vertical="center"/>
    </xf>
    <xf numFmtId="0" fontId="21" fillId="0" borderId="50" xfId="0" applyFont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/>
    </xf>
    <xf numFmtId="0" fontId="21" fillId="0" borderId="51" xfId="0" applyFont="1" applyBorder="1" applyAlignment="1" applyProtection="1">
      <alignment horizontal="center" vertical="center"/>
    </xf>
    <xf numFmtId="0" fontId="21" fillId="0" borderId="52" xfId="0" applyFont="1" applyBorder="1" applyAlignment="1" applyProtection="1">
      <alignment horizontal="center" vertical="center"/>
    </xf>
    <xf numFmtId="0" fontId="21" fillId="0" borderId="54" xfId="0" applyFont="1" applyBorder="1" applyAlignment="1" applyProtection="1">
      <alignment horizontal="center" vertical="center"/>
    </xf>
    <xf numFmtId="0" fontId="26" fillId="0" borderId="55" xfId="0" applyFont="1" applyBorder="1" applyAlignment="1" applyProtection="1">
      <alignment horizontal="center" vertical="center" wrapText="1"/>
    </xf>
    <xf numFmtId="0" fontId="26" fillId="0" borderId="56" xfId="0" applyFont="1" applyBorder="1" applyAlignment="1" applyProtection="1">
      <alignment horizontal="center" vertical="center" wrapText="1"/>
    </xf>
    <xf numFmtId="0" fontId="43" fillId="0" borderId="35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26" fillId="0" borderId="31" xfId="0" applyFont="1" applyBorder="1" applyAlignment="1" applyProtection="1">
      <alignment horizontal="center" vertical="center"/>
    </xf>
    <xf numFmtId="0" fontId="26" fillId="0" borderId="32" xfId="0" applyFont="1" applyBorder="1" applyAlignment="1" applyProtection="1">
      <alignment horizontal="center" vertical="center"/>
    </xf>
    <xf numFmtId="0" fontId="26" fillId="0" borderId="48" xfId="0" applyFont="1" applyBorder="1" applyAlignment="1" applyProtection="1">
      <alignment horizontal="center" vertical="center"/>
    </xf>
    <xf numFmtId="0" fontId="26" fillId="0" borderId="59" xfId="0" applyFont="1" applyBorder="1" applyAlignment="1" applyProtection="1">
      <alignment horizontal="center" vertical="center"/>
    </xf>
    <xf numFmtId="0" fontId="26" fillId="0" borderId="60" xfId="0" applyFont="1" applyBorder="1" applyAlignment="1" applyProtection="1">
      <alignment horizontal="center" vertical="center"/>
    </xf>
    <xf numFmtId="0" fontId="26" fillId="0" borderId="63" xfId="0" applyFont="1" applyBorder="1" applyAlignment="1" applyProtection="1">
      <alignment horizontal="center" vertical="center"/>
    </xf>
    <xf numFmtId="0" fontId="59" fillId="0" borderId="38" xfId="0" applyFont="1" applyBorder="1" applyAlignment="1" applyProtection="1">
      <alignment horizontal="center" vertical="center"/>
    </xf>
    <xf numFmtId="0" fontId="16" fillId="0" borderId="71" xfId="0" applyFont="1" applyBorder="1" applyAlignment="1" applyProtection="1">
      <alignment horizontal="center" vertical="center" wrapText="1"/>
    </xf>
    <xf numFmtId="0" fontId="16" fillId="0" borderId="7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0" borderId="68" xfId="0" applyFont="1" applyBorder="1" applyAlignment="1" applyProtection="1">
      <alignment horizontal="center" vertical="center" wrapText="1"/>
    </xf>
    <xf numFmtId="0" fontId="7" fillId="0" borderId="69" xfId="0" applyFont="1" applyBorder="1" applyAlignment="1" applyProtection="1">
      <alignment horizontal="center" vertical="center" wrapText="1"/>
    </xf>
    <xf numFmtId="0" fontId="7" fillId="0" borderId="70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0" fontId="21" fillId="0" borderId="41" xfId="0" applyFont="1" applyBorder="1" applyAlignment="1" applyProtection="1">
      <alignment horizontal="left" vertical="center"/>
    </xf>
    <xf numFmtId="0" fontId="21" fillId="0" borderId="43" xfId="0" applyFont="1" applyBorder="1" applyAlignment="1" applyProtection="1">
      <alignment horizontal="left" vertical="center"/>
    </xf>
    <xf numFmtId="0" fontId="21" fillId="0" borderId="44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0" fontId="26" fillId="0" borderId="30" xfId="0" applyFont="1" applyBorder="1" applyAlignment="1" applyProtection="1">
      <alignment horizontal="center" vertical="center"/>
    </xf>
    <xf numFmtId="0" fontId="26" fillId="0" borderId="30" xfId="0" applyFont="1" applyBorder="1" applyAlignment="1" applyProtection="1">
      <alignment vertical="center"/>
    </xf>
    <xf numFmtId="0" fontId="35" fillId="0" borderId="37" xfId="0" applyFont="1" applyBorder="1" applyAlignment="1" applyProtection="1">
      <alignment horizontal="center" vertical="center"/>
    </xf>
    <xf numFmtId="0" fontId="35" fillId="0" borderId="38" xfId="0" applyFont="1" applyBorder="1" applyAlignment="1" applyProtection="1">
      <alignment horizontal="center" vertical="center"/>
    </xf>
    <xf numFmtId="0" fontId="35" fillId="0" borderId="39" xfId="0" applyFont="1" applyBorder="1" applyAlignment="1" applyProtection="1">
      <alignment horizontal="center" vertical="center"/>
    </xf>
    <xf numFmtId="0" fontId="21" fillId="0" borderId="38" xfId="0" applyFont="1" applyBorder="1" applyAlignment="1" applyProtection="1">
      <alignment horizontal="left" vertical="center"/>
    </xf>
    <xf numFmtId="0" fontId="21" fillId="0" borderId="39" xfId="0" applyFont="1" applyBorder="1" applyAlignment="1" applyProtection="1">
      <alignment horizontal="left" vertical="center"/>
    </xf>
    <xf numFmtId="0" fontId="26" fillId="0" borderId="37" xfId="0" applyFont="1" applyBorder="1" applyAlignment="1" applyProtection="1">
      <alignment horizontal="center" vertical="center"/>
    </xf>
    <xf numFmtId="0" fontId="26" fillId="0" borderId="38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8" fillId="0" borderId="35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1" fontId="21" fillId="0" borderId="30" xfId="0" applyNumberFormat="1" applyFont="1" applyBorder="1" applyAlignment="1" applyProtection="1">
      <alignment horizontal="left" vertical="center" indent="1"/>
    </xf>
    <xf numFmtId="49" fontId="21" fillId="0" borderId="30" xfId="0" applyNumberFormat="1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right" vertical="center"/>
    </xf>
    <xf numFmtId="0" fontId="21" fillId="0" borderId="35" xfId="0" applyFont="1" applyBorder="1" applyAlignment="1" applyProtection="1">
      <alignment horizontal="right" vertical="center"/>
    </xf>
    <xf numFmtId="0" fontId="24" fillId="0" borderId="35" xfId="0" applyFont="1" applyBorder="1" applyAlignment="1" applyProtection="1">
      <alignment horizontal="left" vertical="center"/>
    </xf>
    <xf numFmtId="0" fontId="24" fillId="0" borderId="36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 wrapText="1"/>
    </xf>
    <xf numFmtId="0" fontId="22" fillId="0" borderId="31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1" fillId="0" borderId="34" xfId="0" applyFont="1" applyBorder="1" applyAlignment="1" applyProtection="1">
      <alignment horizontal="left" vertical="center"/>
    </xf>
    <xf numFmtId="0" fontId="21" fillId="0" borderId="35" xfId="0" applyFont="1" applyBorder="1" applyAlignment="1" applyProtection="1">
      <alignment horizontal="left" vertical="center"/>
    </xf>
    <xf numFmtId="0" fontId="21" fillId="0" borderId="36" xfId="0" applyFont="1" applyBorder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center" vertical="center"/>
    </xf>
    <xf numFmtId="0" fontId="23" fillId="0" borderId="31" xfId="0" applyFont="1" applyBorder="1" applyAlignment="1" applyProtection="1">
      <alignment horizontal="center" vertical="center" wrapText="1"/>
    </xf>
    <xf numFmtId="0" fontId="23" fillId="0" borderId="32" xfId="0" applyFont="1" applyBorder="1" applyAlignment="1" applyProtection="1">
      <alignment horizontal="center" vertical="center" wrapText="1"/>
    </xf>
    <xf numFmtId="0" fontId="23" fillId="0" borderId="33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left" vertical="center"/>
    </xf>
    <xf numFmtId="167" fontId="33" fillId="0" borderId="0" xfId="2" applyNumberFormat="1" applyFont="1" applyAlignment="1" applyProtection="1">
      <alignment horizontal="right" vertical="center"/>
    </xf>
    <xf numFmtId="165" fontId="24" fillId="0" borderId="35" xfId="0" applyNumberFormat="1" applyFont="1" applyBorder="1" applyAlignment="1" applyProtection="1">
      <alignment horizontal="center" vertical="center"/>
    </xf>
    <xf numFmtId="165" fontId="24" fillId="0" borderId="36" xfId="0" applyNumberFormat="1" applyFont="1" applyBorder="1" applyAlignment="1" applyProtection="1">
      <alignment horizontal="center" vertical="center"/>
    </xf>
  </cellXfs>
  <cellStyles count="5">
    <cellStyle name="Milliers" xfId="2" builtinId="3"/>
    <cellStyle name="Milliers 11" xfId="4"/>
    <cellStyle name="Normal" xfId="0" builtinId="0"/>
    <cellStyle name="Normal 2" xfId="1"/>
    <cellStyle name="Normal 85" xfId="3"/>
  </cellStyles>
  <dxfs count="57"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</border>
    </dxf>
    <dxf>
      <font>
        <color rgb="FF0000FF"/>
      </font>
    </dxf>
    <dxf>
      <font>
        <color rgb="FFFF0000"/>
      </font>
    </dxf>
    <dxf>
      <font>
        <color rgb="FF008000"/>
      </font>
    </dxf>
  </dxfs>
  <tableStyles count="0" defaultTableStyle="TableStyleMedium9" defaultPivotStyle="PivotStyleLight16"/>
  <colors>
    <mruColors>
      <color rgb="FFFFFF99"/>
      <color rgb="FFCCFFFF"/>
      <color rgb="FFCCFF99"/>
      <color rgb="FF008000"/>
      <color rgb="FF0000FF"/>
      <color rgb="FFB4B4B4"/>
      <color rgb="FFE6E6E6"/>
      <color rgb="FF1A5499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11</xdr:row>
      <xdr:rowOff>57150</xdr:rowOff>
    </xdr:from>
    <xdr:to>
      <xdr:col>9</xdr:col>
      <xdr:colOff>523876</xdr:colOff>
      <xdr:row>45</xdr:row>
      <xdr:rowOff>108587</xdr:rowOff>
    </xdr:to>
    <xdr:sp macro="" textlink="">
      <xdr:nvSpPr>
        <xdr:cNvPr id="8" name="ZoneTexte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6200" y="3419475"/>
          <a:ext cx="8248651" cy="5556887"/>
        </a:xfrm>
        <a:prstGeom prst="rect">
          <a:avLst/>
        </a:prstGeom>
        <a:solidFill>
          <a:srgbClr val="FFFF99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400" b="1">
            <a:solidFill>
              <a:srgbClr val="C00000"/>
            </a:solidFill>
          </a:endParaRPr>
        </a:p>
        <a:p>
          <a:r>
            <a:rPr lang="fr-FR" sz="1400" b="1">
              <a:solidFill>
                <a:srgbClr val="C00000"/>
              </a:solidFill>
            </a:rPr>
            <a:t>	</a:t>
          </a:r>
          <a:r>
            <a:rPr lang="fr-FR" sz="2000" b="1">
              <a:solidFill>
                <a:srgbClr val="C00000"/>
              </a:solidFill>
            </a:rPr>
            <a:t>Attention :</a:t>
          </a:r>
          <a:r>
            <a:rPr lang="fr-FR" sz="2000" b="1"/>
            <a:t>  à lire avant de commencer.</a:t>
          </a:r>
        </a:p>
        <a:p>
          <a:endParaRPr lang="fr-FR" sz="1100"/>
        </a:p>
        <a:p>
          <a:r>
            <a:rPr lang="fr-FR" sz="1100" b="1">
              <a:solidFill>
                <a:srgbClr val="0070C0"/>
              </a:solidFill>
            </a:rPr>
            <a:t>Préambule</a:t>
          </a:r>
        </a:p>
        <a:p>
          <a:r>
            <a:rPr lang="fr-FR" sz="1100"/>
            <a:t>Ce</a:t>
          </a:r>
          <a:r>
            <a:rPr lang="fr-FR" sz="1100" baseline="0"/>
            <a:t> classeur permet de saisir les rencontres Jeunes en poule de  </a:t>
          </a:r>
          <a:r>
            <a:rPr lang="fr-FR" sz="1100" b="1" i="0" baseline="0">
              <a:solidFill>
                <a:srgbClr val="00B050"/>
              </a:solidFill>
            </a:rPr>
            <a:t>3</a:t>
          </a:r>
          <a:r>
            <a:rPr lang="fr-FR" sz="1100" b="1" i="0" baseline="0">
              <a:solidFill>
                <a:srgbClr val="0000FF"/>
              </a:solidFill>
            </a:rPr>
            <a:t> </a:t>
          </a:r>
          <a:r>
            <a:rPr lang="fr-FR" sz="1100" baseline="0"/>
            <a:t>équipes.</a:t>
          </a:r>
        </a:p>
        <a:p>
          <a:endParaRPr lang="fr-FR" sz="1100" baseline="0"/>
        </a:p>
        <a:p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premier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saisissez dansla 1ère feuille "</a:t>
          </a:r>
          <a:r>
            <a:rPr lang="fr-F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Renseignements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 les informations correspondant à la rencontre que vous arbitrez.</a:t>
          </a:r>
          <a:endParaRPr lang="fr-FR">
            <a:effectLst/>
          </a:endParaRPr>
        </a:p>
        <a:p>
          <a:endParaRPr lang="fr-FR" sz="1100" baseline="0"/>
        </a:p>
        <a:p>
          <a:r>
            <a:rPr lang="fr-FR" sz="1100" b="1" baseline="0">
              <a:solidFill>
                <a:srgbClr val="0070C0"/>
              </a:solidFill>
            </a:rPr>
            <a:t>Nota:</a:t>
          </a:r>
          <a:r>
            <a:rPr lang="fr-FR" sz="1100" baseline="0"/>
            <a:t> Dans ce classeur, vous pouvez uniquement mettre à jour les cellules avec un fond en couleur : jaune pâle, vert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pâle</a:t>
          </a:r>
          <a:r>
            <a:rPr lang="fr-FR" sz="1100" baseline="0"/>
            <a:t> ou bleu ciel.</a:t>
          </a:r>
        </a:p>
        <a:p>
          <a:endParaRPr lang="fr-FR" sz="1100" baseline="0"/>
        </a:p>
        <a:p>
          <a:r>
            <a:rPr lang="fr-FR" sz="1100" baseline="0"/>
            <a:t>Après, saisissez les équipes dans la feuille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"Equipes match à 3"</a:t>
          </a:r>
          <a:r>
            <a:rPr lang="fr-F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Puis, saisissez les scores dans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 match à 3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correspondante.  </a:t>
          </a: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Evitez de saisir les scores dans les feuilles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rencontre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solidFill>
                <a:srgbClr val="FF0000"/>
              </a:solidFill>
              <a:effectLst/>
            </a:rPr>
            <a:t>Aide à la saisie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effectLst/>
            </a:rPr>
            <a:t>Recherchez </a:t>
          </a:r>
          <a:r>
            <a:rPr lang="fr-FR" baseline="0">
              <a:effectLst/>
            </a:rPr>
            <a:t>le </a:t>
          </a:r>
          <a:r>
            <a:rPr lang="fr-FR" b="1" baseline="0">
              <a:solidFill>
                <a:srgbClr val="0070C0"/>
              </a:solidFill>
              <a:effectLst/>
            </a:rPr>
            <a:t>nom du club</a:t>
          </a:r>
          <a:r>
            <a:rPr lang="fr-FR" baseline="0">
              <a:solidFill>
                <a:srgbClr val="0070C0"/>
              </a:solidFill>
              <a:effectLst/>
            </a:rPr>
            <a:t> </a:t>
          </a:r>
          <a:r>
            <a:rPr lang="fr-FR" baseline="0">
              <a:solidFill>
                <a:sysClr val="windowText" lastClr="000000"/>
              </a:solidFill>
              <a:effectLst/>
            </a:rPr>
            <a:t>dans la liste déroulante du champ.</a:t>
          </a:r>
          <a:endParaRPr lang="fr-FR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aseline="0">
              <a:effectLst/>
            </a:rPr>
            <a:t>Entrez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numéro de licence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 joueurs.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>
              <a:solidFill>
                <a:srgbClr val="0070C0"/>
              </a:solidFill>
              <a:effectLst/>
            </a:rPr>
            <a:t> </a:t>
          </a:r>
          <a:r>
            <a:rPr lang="fr-FR" b="1">
              <a:solidFill>
                <a:srgbClr val="7030A0"/>
              </a:solidFill>
              <a:effectLst/>
            </a:rPr>
            <a:t>Vous ne trouverez pas un joueur si sa licence a été validée récemment</a:t>
          </a:r>
          <a:r>
            <a:rPr lang="fr-FR">
              <a:effectLst/>
            </a:rPr>
            <a:t>. Allez alors dans la feuille "</a:t>
          </a:r>
          <a:r>
            <a:rPr lang="fr-FR" b="1">
              <a:solidFill>
                <a:srgbClr val="0000FF"/>
              </a:solidFill>
              <a:effectLst/>
            </a:rPr>
            <a:t>Joueurs-FFTT</a:t>
          </a:r>
          <a:r>
            <a:rPr lang="fr-FR">
              <a:effectLst/>
            </a:rPr>
            <a:t>" pour l'ajouter.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Tapez "</a:t>
          </a:r>
          <a:r>
            <a:rPr lang="fr-F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wo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à la place d'un numéro de licence du 3ème joueur (uniquement en : C, T ou Z) pour indiquer un forfait (W.O.).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Sélectionnez </a:t>
          </a:r>
          <a:r>
            <a:rPr lang="fr-FR" sz="1100" b="1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la composition des doubles</a:t>
          </a:r>
          <a:r>
            <a:rPr lang="fr-FR" sz="11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l'aide de la liste déroulante des cellules contenant :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ABC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XYZ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ou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RS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T".</a:t>
          </a:r>
          <a:endParaRPr lang="fr-FR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4ème joueur ne peut intervenir que dans le double.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Fonctions complémentaires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Après avoir renseigné : les clubs, les numéros d'équipes et les joueurs, vous pouvez allez sur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 match à 3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pour imprimer les fiches de scores rencontre afin de les découper et les remettre aux arbitres de table (Fichier--&gt;Imprimer ou Ctrl-p)).</a:t>
          </a:r>
        </a:p>
        <a:p>
          <a:endParaRPr lang="fr-FR">
            <a:effectLst/>
          </a:endParaRPr>
        </a:p>
        <a:p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baseline="0">
              <a:solidFill>
                <a:sysClr val="windowText" lastClr="000000"/>
              </a:solidFill>
            </a:rPr>
            <a:t>Normalement, vous ne devriez pas avoir de difficulté à saisir les rencontres. Mais si toutefois vous êtes bloqué, le mot de passe pour déverrouiller les feuilles et le classeur est "cdtt2025".</a:t>
          </a:r>
        </a:p>
        <a:p>
          <a:endParaRPr lang="fr-FR" sz="1100" baseline="0"/>
        </a:p>
        <a:p>
          <a:r>
            <a:rPr lang="fr-FR" sz="1100" baseline="0"/>
            <a:t>Bon courage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49235</xdr:rowOff>
    </xdr:from>
    <xdr:to>
      <xdr:col>2</xdr:col>
      <xdr:colOff>213292</xdr:colOff>
      <xdr:row>4</xdr:row>
      <xdr:rowOff>71814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9235"/>
          <a:ext cx="726521" cy="78457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10</xdr:row>
          <xdr:rowOff>161925</xdr:rowOff>
        </xdr:from>
        <xdr:to>
          <xdr:col>38</xdr:col>
          <xdr:colOff>66675</xdr:colOff>
          <xdr:row>12</xdr:row>
          <xdr:rowOff>57150</xdr:rowOff>
        </xdr:to>
        <xdr:sp macro="" textlink="">
          <xdr:nvSpPr>
            <xdr:cNvPr id="16389" name="CommandButton2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xmlns="" id="{00000000-0008-0000-09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169767</xdr:colOff>
      <xdr:row>0</xdr:row>
      <xdr:rowOff>77405</xdr:rowOff>
    </xdr:from>
    <xdr:to>
      <xdr:col>3</xdr:col>
      <xdr:colOff>137079</xdr:colOff>
      <xdr:row>2</xdr:row>
      <xdr:rowOff>50091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7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C00000"/>
  </sheetPr>
  <dimension ref="A1:AD19"/>
  <sheetViews>
    <sheetView tabSelected="1" zoomScaleNormal="100" workbookViewId="0">
      <selection activeCell="A11" sqref="A11"/>
    </sheetView>
  </sheetViews>
  <sheetFormatPr baseColWidth="10" defaultColWidth="11.42578125" defaultRowHeight="12.75"/>
  <cols>
    <col min="1" max="1" width="29.7109375" style="25" customWidth="1"/>
    <col min="2" max="2" width="12" style="9" customWidth="1"/>
    <col min="3" max="3" width="6.7109375" style="9" customWidth="1"/>
    <col min="4" max="16384" width="11.42578125" style="9"/>
  </cols>
  <sheetData>
    <row r="1" spans="1:30" s="7" customFormat="1" ht="60" customHeight="1">
      <c r="A1" s="174" t="s">
        <v>112</v>
      </c>
      <c r="B1" s="175"/>
      <c r="C1" s="176"/>
      <c r="D1" s="176"/>
      <c r="E1" s="176"/>
      <c r="F1" s="176"/>
      <c r="G1" s="177"/>
      <c r="H1" s="6"/>
      <c r="I1" s="6"/>
      <c r="J1" s="6"/>
      <c r="L1" s="133"/>
      <c r="M1" s="134"/>
      <c r="U1" s="28"/>
      <c r="W1" s="135"/>
      <c r="X1" s="154"/>
      <c r="Y1" s="155"/>
      <c r="Z1" s="155"/>
      <c r="AA1" s="155"/>
      <c r="AB1" s="155"/>
      <c r="AC1" s="155"/>
      <c r="AD1" s="155"/>
    </row>
    <row r="2" spans="1:30" ht="26.25">
      <c r="A2" s="8" t="s">
        <v>113</v>
      </c>
      <c r="B2" s="140">
        <v>5</v>
      </c>
      <c r="D2" s="8" t="s">
        <v>265</v>
      </c>
      <c r="E2" s="172" t="s">
        <v>551</v>
      </c>
      <c r="F2" s="173"/>
      <c r="J2" s="10" t="s">
        <v>360</v>
      </c>
    </row>
    <row r="3" spans="1:30">
      <c r="A3" s="8"/>
    </row>
    <row r="4" spans="1:30" s="7" customFormat="1" ht="20.100000000000001" customHeight="1">
      <c r="A4" s="11" t="s">
        <v>41</v>
      </c>
      <c r="B4" s="178" t="s">
        <v>179</v>
      </c>
      <c r="C4" s="179"/>
      <c r="D4" s="179"/>
      <c r="E4" s="180"/>
      <c r="G4" s="12"/>
    </row>
    <row r="5" spans="1:30" s="7" customFormat="1" ht="20.100000000000001" customHeight="1">
      <c r="A5" s="11" t="s">
        <v>114</v>
      </c>
      <c r="B5" s="183">
        <f>VLOOKUP(B2,M12:N19,2,0)</f>
        <v>46061</v>
      </c>
      <c r="C5" s="184"/>
      <c r="D5" s="184"/>
      <c r="E5" s="185"/>
      <c r="G5" s="12"/>
    </row>
    <row r="6" spans="1:30" s="7" customFormat="1" ht="24.95" customHeight="1">
      <c r="A6" s="11" t="s">
        <v>115</v>
      </c>
      <c r="B6" s="141">
        <v>1</v>
      </c>
      <c r="C6" s="13"/>
      <c r="G6" s="12"/>
    </row>
    <row r="7" spans="1:30" s="7" customFormat="1" ht="24.95" customHeight="1">
      <c r="A7" s="11" t="s">
        <v>116</v>
      </c>
      <c r="B7" s="181" t="s">
        <v>189</v>
      </c>
      <c r="C7" s="182"/>
      <c r="G7" s="12"/>
    </row>
    <row r="8" spans="1:30" s="7" customFormat="1" ht="25.5">
      <c r="A8" s="14" t="s">
        <v>146</v>
      </c>
      <c r="B8" s="171" t="s">
        <v>226</v>
      </c>
      <c r="C8" s="171"/>
      <c r="D8" s="171"/>
      <c r="E8" s="171"/>
      <c r="F8" s="171"/>
      <c r="G8" s="171"/>
    </row>
    <row r="9" spans="1:30">
      <c r="A9" s="15" t="str">
        <f ca="1">CELL("nomfichier")</f>
        <v>Q:\2025-2026\ChJeunes\DevSans\[Championnat des Jeunes 2025-2026 - Poussins - Poule de 3.xlsx]Joueurs-FFTT</v>
      </c>
      <c r="B9" s="16"/>
      <c r="C9" s="16"/>
      <c r="D9" s="16"/>
      <c r="E9" s="16"/>
      <c r="F9" s="16"/>
    </row>
    <row r="10" spans="1:30" s="17" customFormat="1" ht="26.25" customHeight="1">
      <c r="A10" s="11" t="s">
        <v>145</v>
      </c>
      <c r="B10" s="142">
        <v>3</v>
      </c>
    </row>
    <row r="11" spans="1:30">
      <c r="A11" s="18"/>
    </row>
    <row r="12" spans="1:30" ht="12.75" customHeight="1">
      <c r="A12" s="19" t="str">
        <f ca="1">MID(A9,1,FIND("[",A9)-1)</f>
        <v>Q:\2025-2026\ChJeunes\DevSans\</v>
      </c>
      <c r="B12" s="20"/>
      <c r="C12" s="20"/>
      <c r="D12" s="20"/>
      <c r="E12" s="20"/>
      <c r="F12" s="20"/>
      <c r="G12" s="21"/>
      <c r="M12" s="22">
        <v>1</v>
      </c>
      <c r="N12" s="23">
        <v>45942</v>
      </c>
    </row>
    <row r="13" spans="1:30">
      <c r="A13" s="18"/>
      <c r="B13" s="21"/>
      <c r="C13" s="21"/>
      <c r="D13" s="21"/>
      <c r="E13" s="21"/>
      <c r="F13" s="21"/>
      <c r="G13" s="21"/>
      <c r="M13" s="22">
        <v>2</v>
      </c>
      <c r="N13" s="23">
        <v>45977</v>
      </c>
    </row>
    <row r="14" spans="1:30">
      <c r="A14" s="24" t="s">
        <v>488</v>
      </c>
      <c r="M14" s="22">
        <v>3</v>
      </c>
      <c r="N14" s="23">
        <v>46005</v>
      </c>
    </row>
    <row r="15" spans="1:30">
      <c r="M15" s="22">
        <v>4</v>
      </c>
      <c r="N15" s="23">
        <v>46033</v>
      </c>
    </row>
    <row r="16" spans="1:30">
      <c r="M16" s="22">
        <v>5</v>
      </c>
      <c r="N16" s="23">
        <v>46061</v>
      </c>
    </row>
    <row r="17" spans="13:14">
      <c r="M17" s="22">
        <v>6</v>
      </c>
      <c r="N17" s="23">
        <v>46124</v>
      </c>
    </row>
    <row r="18" spans="13:14">
      <c r="M18" s="22">
        <v>7</v>
      </c>
      <c r="N18" s="23">
        <v>46173</v>
      </c>
    </row>
    <row r="19" spans="13:14">
      <c r="M19" s="22">
        <v>8</v>
      </c>
      <c r="N19" s="23">
        <v>46194</v>
      </c>
    </row>
  </sheetData>
  <sheetProtection algorithmName="SHA-512" hashValue="vmN7mw29fJOasox+pkFsnoYbRVv7/CdzLTH3HTggVwED1xI+7hCtszvBwVYpWz8pEWcWQB3YywQ1oibiOQDNRA==" saltValue="vWW3Zf1Qju4fAm2eoqnD2Q==" spinCount="100000" sheet="1" scenarios="1" insertRows="0" autoFilter="0"/>
  <mergeCells count="6">
    <mergeCell ref="B8:G8"/>
    <mergeCell ref="E2:F2"/>
    <mergeCell ref="A1:G1"/>
    <mergeCell ref="B4:E4"/>
    <mergeCell ref="B7:C7"/>
    <mergeCell ref="B5:E5"/>
  </mergeCells>
  <conditionalFormatting sqref="B10">
    <cfRule type="cellIs" dxfId="56" priority="1" stopIfTrue="1" operator="equal">
      <formula>2</formula>
    </cfRule>
    <cfRule type="cellIs" dxfId="55" priority="2" stopIfTrue="1" operator="equal">
      <formula>3</formula>
    </cfRule>
    <cfRule type="cellIs" dxfId="54" priority="3" stopIfTrue="1" operator="equal">
      <formula>4</formula>
    </cfRule>
  </conditionalFormatting>
  <dataValidations count="3">
    <dataValidation type="list" errorStyle="warning" allowBlank="1" showInputMessage="1" showErrorMessage="1" errorTitle="Catégories" error="Sélectionnez une valeur de la liste." sqref="B7:C7">
      <formula1>"Poussins"</formula1>
    </dataValidation>
    <dataValidation type="list" allowBlank="1" showInputMessage="1" showErrorMessage="1" sqref="B6">
      <formula1>"1,2,3,4,5,6,7,8,9,10"</formula1>
    </dataValidation>
    <dataValidation type="list" allowBlank="1" showInputMessage="1" showErrorMessage="1" sqref="B2">
      <formula1>$M$12:$M$19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rgb="FF1A5499"/>
    <pageSetUpPr fitToPage="1"/>
  </sheetPr>
  <dimension ref="A1:AG40"/>
  <sheetViews>
    <sheetView zoomScale="85" zoomScaleNormal="85" workbookViewId="0">
      <selection activeCell="A11" sqref="A11"/>
    </sheetView>
  </sheetViews>
  <sheetFormatPr baseColWidth="10" defaultColWidth="4.7109375" defaultRowHeight="15"/>
  <cols>
    <col min="1" max="1" width="4.7109375" style="13" customWidth="1"/>
    <col min="2" max="10" width="4.7109375" style="13"/>
    <col min="11" max="12" width="4.7109375" style="13" customWidth="1"/>
    <col min="13" max="21" width="4.7109375" style="13"/>
    <col min="22" max="23" width="4.7109375" style="13" customWidth="1"/>
    <col min="24" max="16384" width="4.7109375" style="13"/>
  </cols>
  <sheetData>
    <row r="1" spans="1:33" ht="15" customHeight="1">
      <c r="A1" s="36"/>
      <c r="B1" s="36"/>
      <c r="C1" s="36"/>
      <c r="D1" s="221" t="s">
        <v>266</v>
      </c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3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3" ht="15" customHeight="1">
      <c r="A2" s="36"/>
      <c r="B2" s="36"/>
      <c r="C2" s="36"/>
      <c r="D2" s="224" t="s">
        <v>142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6"/>
      <c r="U2" s="36"/>
      <c r="V2" s="239" t="str">
        <f>"  SAISON " &amp; CHAR(10) &amp; Renseignements!E2</f>
        <v xml:space="preserve">  SAISON 
2025-2026</v>
      </c>
      <c r="W2" s="240"/>
      <c r="X2" s="240"/>
      <c r="Y2" s="240"/>
      <c r="Z2" s="240"/>
      <c r="AA2" s="241"/>
      <c r="AB2" s="36"/>
      <c r="AC2" s="36"/>
      <c r="AD2" s="36"/>
      <c r="AE2" s="36"/>
      <c r="AG2" s="28" t="s">
        <v>135</v>
      </c>
    </row>
    <row r="3" spans="1:33" ht="15" customHeight="1">
      <c r="A3" s="36"/>
      <c r="B3" s="36"/>
      <c r="C3" s="36"/>
      <c r="D3" s="254" t="s">
        <v>141</v>
      </c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6"/>
      <c r="U3" s="36"/>
      <c r="V3" s="242"/>
      <c r="W3" s="243"/>
      <c r="X3" s="243"/>
      <c r="Y3" s="243"/>
      <c r="Z3" s="243"/>
      <c r="AA3" s="244"/>
      <c r="AB3" s="36"/>
      <c r="AC3" s="36"/>
      <c r="AD3" s="36"/>
      <c r="AE3" s="36"/>
    </row>
    <row r="4" spans="1:33" ht="15" customHeight="1">
      <c r="A4" s="36"/>
      <c r="B4" s="36"/>
      <c r="C4" s="36"/>
      <c r="D4" s="257" t="s">
        <v>917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5" spans="1:33" ht="9.9499999999999993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</row>
    <row r="6" spans="1:33" ht="15" customHeight="1">
      <c r="A6" s="36"/>
      <c r="B6" s="247" t="s">
        <v>21</v>
      </c>
      <c r="C6" s="238"/>
      <c r="D6" s="248" t="str">
        <f>IF(J12="","",Renseignements!B5)</f>
        <v/>
      </c>
      <c r="E6" s="249"/>
      <c r="F6" s="249"/>
      <c r="G6" s="249"/>
      <c r="H6" s="249"/>
      <c r="I6" s="249"/>
      <c r="J6" s="250"/>
      <c r="K6" s="36"/>
      <c r="L6" s="247" t="s">
        <v>217</v>
      </c>
      <c r="M6" s="237"/>
      <c r="N6" s="237"/>
      <c r="O6" s="245" t="str">
        <f>IF(J12="","",Renseignements!B2)</f>
        <v/>
      </c>
      <c r="P6" s="36"/>
      <c r="Q6" s="233" t="s">
        <v>138</v>
      </c>
      <c r="R6" s="234"/>
      <c r="S6" s="234"/>
      <c r="T6" s="234"/>
      <c r="U6" s="234"/>
      <c r="V6" s="234"/>
      <c r="W6" s="234"/>
      <c r="X6" s="260" t="str">
        <f>IF(J12="","",Renseignements!B7)</f>
        <v/>
      </c>
      <c r="Y6" s="260"/>
      <c r="Z6" s="260"/>
      <c r="AA6" s="260"/>
      <c r="AB6" s="260"/>
      <c r="AC6" s="260"/>
      <c r="AD6" s="261"/>
      <c r="AE6" s="36"/>
    </row>
    <row r="7" spans="1:33" ht="15" customHeight="1">
      <c r="A7" s="36"/>
      <c r="B7" s="189"/>
      <c r="C7" s="191"/>
      <c r="D7" s="251"/>
      <c r="E7" s="252"/>
      <c r="F7" s="252"/>
      <c r="G7" s="252"/>
      <c r="H7" s="252"/>
      <c r="I7" s="252"/>
      <c r="J7" s="253"/>
      <c r="K7" s="36"/>
      <c r="L7" s="189"/>
      <c r="M7" s="190"/>
      <c r="N7" s="190"/>
      <c r="O7" s="246"/>
      <c r="P7" s="36"/>
      <c r="Q7" s="235"/>
      <c r="R7" s="236"/>
      <c r="S7" s="236"/>
      <c r="T7" s="236"/>
      <c r="U7" s="236"/>
      <c r="V7" s="236"/>
      <c r="W7" s="236"/>
      <c r="X7" s="262"/>
      <c r="Y7" s="262"/>
      <c r="Z7" s="262"/>
      <c r="AA7" s="262"/>
      <c r="AB7" s="262"/>
      <c r="AC7" s="262"/>
      <c r="AD7" s="263"/>
      <c r="AE7" s="36"/>
    </row>
    <row r="8" spans="1:33" ht="9.9499999999999993" customHeight="1">
      <c r="A8" s="159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159"/>
      <c r="N8" s="36"/>
      <c r="O8" s="36"/>
      <c r="P8" s="36"/>
      <c r="Q8" s="159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33" ht="15" customHeight="1">
      <c r="A9" s="36"/>
      <c r="B9" s="247" t="s">
        <v>22</v>
      </c>
      <c r="C9" s="237"/>
      <c r="D9" s="237"/>
      <c r="E9" s="240" t="str">
        <f>IF(J12="","",Renseignements!B6)</f>
        <v/>
      </c>
      <c r="F9" s="241"/>
      <c r="G9" s="36"/>
      <c r="H9" s="247" t="s">
        <v>65</v>
      </c>
      <c r="I9" s="237"/>
      <c r="J9" s="240" t="str">
        <f>IF(J12="","",Renseignements!B4)</f>
        <v/>
      </c>
      <c r="K9" s="240"/>
      <c r="L9" s="240"/>
      <c r="M9" s="240"/>
      <c r="N9" s="240"/>
      <c r="O9" s="241"/>
      <c r="P9" s="36"/>
      <c r="Q9" s="229" t="s">
        <v>66</v>
      </c>
      <c r="R9" s="230"/>
      <c r="S9" s="230"/>
      <c r="T9" s="230"/>
      <c r="U9" s="237" t="str">
        <f>IF(J12="","",Renseignements!B8)</f>
        <v/>
      </c>
      <c r="V9" s="237"/>
      <c r="W9" s="237"/>
      <c r="X9" s="237"/>
      <c r="Y9" s="237"/>
      <c r="Z9" s="237"/>
      <c r="AA9" s="237"/>
      <c r="AB9" s="237"/>
      <c r="AC9" s="237"/>
      <c r="AD9" s="238"/>
      <c r="AE9" s="36"/>
    </row>
    <row r="10" spans="1:33" ht="15" customHeight="1">
      <c r="A10" s="36"/>
      <c r="B10" s="189"/>
      <c r="C10" s="190"/>
      <c r="D10" s="190"/>
      <c r="E10" s="243"/>
      <c r="F10" s="244"/>
      <c r="G10" s="36"/>
      <c r="H10" s="189"/>
      <c r="I10" s="190"/>
      <c r="J10" s="243"/>
      <c r="K10" s="243"/>
      <c r="L10" s="243"/>
      <c r="M10" s="243"/>
      <c r="N10" s="243"/>
      <c r="O10" s="244"/>
      <c r="P10" s="36"/>
      <c r="Q10" s="231"/>
      <c r="R10" s="232"/>
      <c r="S10" s="232"/>
      <c r="T10" s="232"/>
      <c r="U10" s="190"/>
      <c r="V10" s="190"/>
      <c r="W10" s="190"/>
      <c r="X10" s="190"/>
      <c r="Y10" s="190"/>
      <c r="Z10" s="190"/>
      <c r="AA10" s="190"/>
      <c r="AB10" s="190"/>
      <c r="AC10" s="190"/>
      <c r="AD10" s="191"/>
      <c r="AE10" s="36"/>
    </row>
    <row r="11" spans="1:33" ht="1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33" ht="15" customHeight="1">
      <c r="A12" s="205" t="s">
        <v>81</v>
      </c>
      <c r="B12" s="205"/>
      <c r="C12" s="192" t="str">
        <f>IF(J12&lt;&gt;"",VLOOKUP(J12,'Clubs-FFTT'!A:B,2,0),"")</f>
        <v/>
      </c>
      <c r="D12" s="192"/>
      <c r="E12" s="192"/>
      <c r="F12" s="193" t="s">
        <v>185</v>
      </c>
      <c r="G12" s="194"/>
      <c r="H12" s="194"/>
      <c r="I12" s="195"/>
      <c r="J12" s="196"/>
      <c r="K12" s="197"/>
      <c r="L12" s="197"/>
      <c r="M12" s="197"/>
      <c r="N12" s="197"/>
      <c r="O12" s="197"/>
      <c r="P12" s="197"/>
      <c r="Q12" s="197"/>
      <c r="R12" s="198"/>
      <c r="S12" s="148"/>
      <c r="T12" s="36"/>
      <c r="AC12" s="36"/>
      <c r="AD12" s="36"/>
      <c r="AE12" s="36"/>
    </row>
    <row r="13" spans="1:33" ht="15" customHeight="1">
      <c r="A13" s="205" t="s">
        <v>26</v>
      </c>
      <c r="B13" s="205"/>
      <c r="C13" s="205"/>
      <c r="D13" s="205"/>
      <c r="E13" s="205" t="s">
        <v>67</v>
      </c>
      <c r="F13" s="205"/>
      <c r="G13" s="205" t="s">
        <v>68</v>
      </c>
      <c r="H13" s="205"/>
      <c r="I13" s="205"/>
      <c r="J13" s="205"/>
      <c r="K13" s="205"/>
      <c r="L13" s="205" t="s">
        <v>28</v>
      </c>
      <c r="M13" s="205"/>
      <c r="N13" s="205"/>
      <c r="O13" s="205"/>
      <c r="P13" s="205" t="s">
        <v>69</v>
      </c>
      <c r="Q13" s="205"/>
      <c r="R13" s="205" t="s">
        <v>70</v>
      </c>
      <c r="S13" s="205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3" ht="15" customHeight="1">
      <c r="A14" s="227"/>
      <c r="B14" s="227"/>
      <c r="C14" s="227"/>
      <c r="D14" s="227"/>
      <c r="E14" s="205" t="s">
        <v>31</v>
      </c>
      <c r="F14" s="205"/>
      <c r="G14" s="207" t="str">
        <f>IF(A14&lt;&gt;"",VLOOKUP(A14,'Joueurs-FFTT'!A:F,2,0),"")</f>
        <v/>
      </c>
      <c r="H14" s="207"/>
      <c r="I14" s="207"/>
      <c r="J14" s="207"/>
      <c r="K14" s="207"/>
      <c r="L14" s="207" t="str">
        <f>IF(A14&lt;&gt;"",IF(A14="wo", "",VLOOKUP(A14,'Joueurs-FFTT'!A:F,3,0)),"")</f>
        <v/>
      </c>
      <c r="M14" s="207"/>
      <c r="N14" s="207"/>
      <c r="O14" s="207"/>
      <c r="P14" s="206" t="str">
        <f>IF(A14&lt;&gt;"",IF(A14="wo", "",VLOOKUP(A14,'Joueurs-FFTT'!A:F,4,0)),"")</f>
        <v/>
      </c>
      <c r="Q14" s="206"/>
      <c r="R14" s="206" t="str">
        <f>IF(LEN(P14)=4,LEFT(P14,2),LEFT(P14))</f>
        <v/>
      </c>
      <c r="S14" s="20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33" ht="15" customHeight="1">
      <c r="A15" s="227"/>
      <c r="B15" s="227"/>
      <c r="C15" s="227"/>
      <c r="D15" s="227"/>
      <c r="E15" s="205" t="s">
        <v>33</v>
      </c>
      <c r="F15" s="205"/>
      <c r="G15" s="207" t="str">
        <f>IF(A15&lt;&gt;"",VLOOKUP(A15,'Joueurs-FFTT'!A:F,2,0),"")</f>
        <v/>
      </c>
      <c r="H15" s="207"/>
      <c r="I15" s="207"/>
      <c r="J15" s="207"/>
      <c r="K15" s="207"/>
      <c r="L15" s="207" t="str">
        <f>IF(A15&lt;&gt;"",IF(A15="wo", "",VLOOKUP(A15,'Joueurs-FFTT'!A:F,3,0)),"")</f>
        <v/>
      </c>
      <c r="M15" s="207"/>
      <c r="N15" s="207"/>
      <c r="O15" s="207"/>
      <c r="P15" s="206" t="str">
        <f>IF(A15&lt;&gt;"",IF(A15="wo","",VLOOKUP(A15,'Joueurs-FFTT'!A:F,4,0)),"")</f>
        <v/>
      </c>
      <c r="Q15" s="206"/>
      <c r="R15" s="206" t="str">
        <f>IF(LEN(P15)=4,LEFT(P15,2),LEFT(P15))</f>
        <v/>
      </c>
      <c r="S15" s="206"/>
      <c r="T15" s="36"/>
      <c r="U15" s="265" t="s">
        <v>71</v>
      </c>
      <c r="V15" s="266"/>
      <c r="W15" s="266"/>
      <c r="X15" s="266"/>
      <c r="Y15" s="266"/>
      <c r="Z15" s="266"/>
      <c r="AA15" s="266"/>
      <c r="AB15" s="266"/>
      <c r="AC15" s="266"/>
      <c r="AD15" s="267"/>
      <c r="AE15" s="36"/>
    </row>
    <row r="16" spans="1:33" ht="15" customHeight="1">
      <c r="A16" s="37"/>
      <c r="B16" s="37"/>
      <c r="C16" s="37"/>
      <c r="D16" s="37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7"/>
      <c r="Q16" s="37"/>
      <c r="R16" s="37"/>
      <c r="S16" s="37"/>
      <c r="T16" s="36"/>
      <c r="U16" s="247" t="s">
        <v>131</v>
      </c>
      <c r="V16" s="208" t="str">
        <f>IF(J12="","",IF('rencontre match à 3'!AN37="ABC",'Equipes match à 3'!J$12&amp;" - "&amp;S12,IF('rencontre match à 3'!AN37="RST",'Equipes match à 3'!J$18&amp;" - "&amp;S18,IF('rencontre match à 3'!AN37="XYZ",'Equipes match à 3'!J$24&amp;" - "&amp;S24,"Egalité"))))</f>
        <v/>
      </c>
      <c r="W16" s="208"/>
      <c r="X16" s="208"/>
      <c r="Y16" s="208"/>
      <c r="Z16" s="208"/>
      <c r="AA16" s="208"/>
      <c r="AB16" s="208"/>
      <c r="AC16" s="208"/>
      <c r="AD16" s="209"/>
      <c r="AE16" s="36"/>
    </row>
    <row r="17" spans="1:31" ht="15" customHeight="1">
      <c r="A17" s="36"/>
      <c r="B17" s="36"/>
      <c r="C17" s="159"/>
      <c r="D17" s="36"/>
      <c r="E17" s="36"/>
      <c r="F17" s="36"/>
      <c r="G17" s="36"/>
      <c r="H17" s="36"/>
      <c r="I17" s="36"/>
      <c r="J17" s="36"/>
      <c r="K17" s="36"/>
      <c r="L17" s="36"/>
      <c r="M17" s="159"/>
      <c r="N17" s="36"/>
      <c r="O17" s="36"/>
      <c r="P17" s="36"/>
      <c r="Q17" s="36"/>
      <c r="R17" s="36"/>
      <c r="S17" s="36"/>
      <c r="T17" s="36"/>
      <c r="U17" s="186"/>
      <c r="V17" s="268"/>
      <c r="W17" s="268"/>
      <c r="X17" s="268"/>
      <c r="Y17" s="268"/>
      <c r="Z17" s="268"/>
      <c r="AA17" s="268"/>
      <c r="AB17" s="268"/>
      <c r="AC17" s="268"/>
      <c r="AD17" s="269"/>
      <c r="AE17" s="36"/>
    </row>
    <row r="18" spans="1:31" ht="15" customHeight="1">
      <c r="A18" s="205" t="s">
        <v>81</v>
      </c>
      <c r="B18" s="205"/>
      <c r="C18" s="192" t="str">
        <f>IF(J18&lt;&gt;"",VLOOKUP(J18,'Clubs-FFTT'!A:B,2,0),"")</f>
        <v/>
      </c>
      <c r="D18" s="192"/>
      <c r="E18" s="192"/>
      <c r="F18" s="193" t="s">
        <v>185</v>
      </c>
      <c r="G18" s="194"/>
      <c r="H18" s="194"/>
      <c r="I18" s="195"/>
      <c r="J18" s="199"/>
      <c r="K18" s="200"/>
      <c r="L18" s="200"/>
      <c r="M18" s="200"/>
      <c r="N18" s="200"/>
      <c r="O18" s="200"/>
      <c r="P18" s="200"/>
      <c r="Q18" s="200"/>
      <c r="R18" s="201"/>
      <c r="S18" s="143"/>
      <c r="T18" s="36"/>
      <c r="U18" s="186" t="s">
        <v>130</v>
      </c>
      <c r="V18" s="268" t="str">
        <f>IF(J12="","",IF('rencontre match à 3'!AN38="ABC",'Equipes match à 3'!J$12&amp;" - "&amp;S12,IF('rencontre match à 3'!AN38="RST",'Equipes match à 3'!J$18&amp;" - "&amp;S18,IF('rencontre match à 3'!AN38="XYZ",'Equipes match à 3'!J$24&amp;" - "&amp;S24,"Egalité"))))</f>
        <v/>
      </c>
      <c r="W18" s="268"/>
      <c r="X18" s="268"/>
      <c r="Y18" s="268"/>
      <c r="Z18" s="268"/>
      <c r="AA18" s="268"/>
      <c r="AB18" s="268"/>
      <c r="AC18" s="268"/>
      <c r="AD18" s="269"/>
      <c r="AE18" s="36"/>
    </row>
    <row r="19" spans="1:31" ht="15" customHeight="1">
      <c r="A19" s="205" t="s">
        <v>26</v>
      </c>
      <c r="B19" s="205"/>
      <c r="C19" s="205"/>
      <c r="D19" s="205"/>
      <c r="E19" s="205" t="s">
        <v>67</v>
      </c>
      <c r="F19" s="205"/>
      <c r="G19" s="205" t="s">
        <v>68</v>
      </c>
      <c r="H19" s="205"/>
      <c r="I19" s="205"/>
      <c r="J19" s="205"/>
      <c r="K19" s="205"/>
      <c r="L19" s="205" t="s">
        <v>28</v>
      </c>
      <c r="M19" s="205"/>
      <c r="N19" s="205"/>
      <c r="O19" s="205"/>
      <c r="P19" s="205" t="s">
        <v>69</v>
      </c>
      <c r="Q19" s="205"/>
      <c r="R19" s="205" t="s">
        <v>70</v>
      </c>
      <c r="S19" s="205"/>
      <c r="T19" s="36"/>
      <c r="U19" s="186"/>
      <c r="V19" s="268"/>
      <c r="W19" s="268"/>
      <c r="X19" s="268"/>
      <c r="Y19" s="268"/>
      <c r="Z19" s="268"/>
      <c r="AA19" s="268"/>
      <c r="AB19" s="268"/>
      <c r="AC19" s="268"/>
      <c r="AD19" s="269"/>
      <c r="AE19" s="36"/>
    </row>
    <row r="20" spans="1:31" ht="15" customHeight="1">
      <c r="A20" s="228"/>
      <c r="B20" s="228"/>
      <c r="C20" s="228"/>
      <c r="D20" s="228"/>
      <c r="E20" s="205" t="s">
        <v>82</v>
      </c>
      <c r="F20" s="205"/>
      <c r="G20" s="207" t="str">
        <f>IF(A20&lt;&gt;"",VLOOKUP(A20,'Joueurs-FFTT'!A:F,2,0),"")</f>
        <v/>
      </c>
      <c r="H20" s="207"/>
      <c r="I20" s="207"/>
      <c r="J20" s="207"/>
      <c r="K20" s="207"/>
      <c r="L20" s="207" t="str">
        <f>IF(A20&lt;&gt;"",IF(A20="wo", "",VLOOKUP(A20,'Joueurs-FFTT'!A:F,3,0)),"")</f>
        <v/>
      </c>
      <c r="M20" s="207"/>
      <c r="N20" s="207"/>
      <c r="O20" s="207"/>
      <c r="P20" s="205" t="str">
        <f>IF(A20&lt;&gt;"",IF(A20="wo", "",VLOOKUP(A20,'Joueurs-FFTT'!A:F,4,0)),"")</f>
        <v/>
      </c>
      <c r="Q20" s="205"/>
      <c r="R20" s="206" t="str">
        <f>IF(LEN(P20)=4,LEFT(P20,2),LEFT(P20))</f>
        <v/>
      </c>
      <c r="S20" s="206"/>
      <c r="T20" s="36"/>
      <c r="U20" s="186" t="s">
        <v>137</v>
      </c>
      <c r="V20" s="268" t="str">
        <f>IF(J12="","",IF('rencontre match à 3'!AN39="ABC",'Equipes match à 3'!J$12&amp;" - "&amp;S12,IF('rencontre match à 3'!AN39="RST",'Equipes match à 3'!J$18&amp;" - "&amp;S18,IF('rencontre match à 3'!AN39="XYZ",'Equipes match à 3'!J$24&amp;" - "&amp;S24,"Egalité"))))</f>
        <v/>
      </c>
      <c r="W20" s="268"/>
      <c r="X20" s="268"/>
      <c r="Y20" s="268"/>
      <c r="Z20" s="268"/>
      <c r="AA20" s="268"/>
      <c r="AB20" s="268"/>
      <c r="AC20" s="268"/>
      <c r="AD20" s="269"/>
      <c r="AE20" s="36"/>
    </row>
    <row r="21" spans="1:31" ht="15" customHeight="1">
      <c r="A21" s="228"/>
      <c r="B21" s="228"/>
      <c r="C21" s="228"/>
      <c r="D21" s="228"/>
      <c r="E21" s="205" t="s">
        <v>83</v>
      </c>
      <c r="F21" s="205"/>
      <c r="G21" s="207" t="str">
        <f>IF(A21&lt;&gt;"",VLOOKUP(A21,'Joueurs-FFTT'!A:F,2,0),"")</f>
        <v/>
      </c>
      <c r="H21" s="207"/>
      <c r="I21" s="207"/>
      <c r="J21" s="207"/>
      <c r="K21" s="207"/>
      <c r="L21" s="207" t="str">
        <f>IF(A21&lt;&gt;"",IF(A21="wo", "",VLOOKUP(A21,'Joueurs-FFTT'!A:F,3,0)),"")</f>
        <v/>
      </c>
      <c r="M21" s="207"/>
      <c r="N21" s="207"/>
      <c r="O21" s="207"/>
      <c r="P21" s="205" t="str">
        <f>IF(A21&lt;&gt;"",IF(A21="wo", "",VLOOKUP(A21,'Joueurs-FFTT'!A:F,4,0)),"")</f>
        <v/>
      </c>
      <c r="Q21" s="205"/>
      <c r="R21" s="206" t="str">
        <f>IF(LEN(P21)=4,LEFT(P21,2),LEFT(P21))</f>
        <v/>
      </c>
      <c r="S21" s="206"/>
      <c r="T21" s="36"/>
      <c r="U21" s="189"/>
      <c r="V21" s="210"/>
      <c r="W21" s="210"/>
      <c r="X21" s="210"/>
      <c r="Y21" s="210"/>
      <c r="Z21" s="210"/>
      <c r="AA21" s="210"/>
      <c r="AB21" s="210"/>
      <c r="AC21" s="210"/>
      <c r="AD21" s="211"/>
      <c r="AE21" s="36"/>
    </row>
    <row r="22" spans="1:31" ht="15" customHeight="1">
      <c r="A22" s="37"/>
      <c r="B22" s="37"/>
      <c r="C22" s="37"/>
      <c r="D22" s="37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  <c r="S22" s="37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41" customFormat="1" ht="15" customHeight="1">
      <c r="A23" s="38"/>
      <c r="B23" s="38"/>
      <c r="C23" s="39"/>
      <c r="D23" s="38"/>
      <c r="E23" s="38"/>
      <c r="F23" s="40"/>
      <c r="G23" s="40"/>
      <c r="H23" s="40"/>
      <c r="I23" s="40"/>
      <c r="J23" s="40"/>
      <c r="K23" s="40"/>
      <c r="L23" s="40"/>
      <c r="M23" s="163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ht="15" customHeight="1">
      <c r="A24" s="205" t="s">
        <v>81</v>
      </c>
      <c r="B24" s="205"/>
      <c r="C24" s="192" t="str">
        <f>IF(J24&lt;&gt;"",VLOOKUP(J24,'Clubs-FFTT'!A:B,2,0),"")</f>
        <v/>
      </c>
      <c r="D24" s="192"/>
      <c r="E24" s="192"/>
      <c r="F24" s="193" t="s">
        <v>185</v>
      </c>
      <c r="G24" s="194"/>
      <c r="H24" s="194"/>
      <c r="I24" s="195"/>
      <c r="J24" s="202"/>
      <c r="K24" s="203"/>
      <c r="L24" s="203"/>
      <c r="M24" s="203"/>
      <c r="N24" s="203"/>
      <c r="O24" s="203"/>
      <c r="P24" s="203"/>
      <c r="Q24" s="203"/>
      <c r="R24" s="204"/>
      <c r="S24" s="149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ht="15" customHeight="1">
      <c r="A25" s="205" t="s">
        <v>26</v>
      </c>
      <c r="B25" s="205"/>
      <c r="C25" s="205"/>
      <c r="D25" s="205"/>
      <c r="E25" s="205" t="s">
        <v>67</v>
      </c>
      <c r="F25" s="205"/>
      <c r="G25" s="205" t="s">
        <v>68</v>
      </c>
      <c r="H25" s="205"/>
      <c r="I25" s="205"/>
      <c r="J25" s="205"/>
      <c r="K25" s="205"/>
      <c r="L25" s="205" t="s">
        <v>28</v>
      </c>
      <c r="M25" s="205"/>
      <c r="N25" s="205"/>
      <c r="O25" s="205"/>
      <c r="P25" s="205" t="s">
        <v>69</v>
      </c>
      <c r="Q25" s="205"/>
      <c r="R25" s="205" t="s">
        <v>70</v>
      </c>
      <c r="S25" s="205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ht="15" customHeight="1">
      <c r="A26" s="264"/>
      <c r="B26" s="264"/>
      <c r="C26" s="264"/>
      <c r="D26" s="264"/>
      <c r="E26" s="205" t="s">
        <v>32</v>
      </c>
      <c r="F26" s="205"/>
      <c r="G26" s="207" t="str">
        <f>IF(A26&lt;&gt;"",VLOOKUP(A26,'Joueurs-FFTT'!A:F,2,0),"")</f>
        <v/>
      </c>
      <c r="H26" s="207"/>
      <c r="I26" s="207"/>
      <c r="J26" s="207"/>
      <c r="K26" s="207"/>
      <c r="L26" s="207" t="str">
        <f>IF(A26&lt;&gt;"",IF(A26="wo", "",VLOOKUP(A26,'Joueurs-FFTT'!A:F,3,0)),"")</f>
        <v/>
      </c>
      <c r="M26" s="207"/>
      <c r="N26" s="207"/>
      <c r="O26" s="207"/>
      <c r="P26" s="205" t="str">
        <f>IF(A26&lt;&gt;"",IF(A26="wo", "",VLOOKUP(A26,'Joueurs-FFTT'!A:F,4,0)),"")</f>
        <v/>
      </c>
      <c r="Q26" s="205"/>
      <c r="R26" s="206" t="str">
        <f>IF(LEN(P26)=4,LEFT(P26,2),LEFT(P26))</f>
        <v/>
      </c>
      <c r="S26" s="206"/>
      <c r="T26" s="36"/>
      <c r="U26" s="42"/>
      <c r="V26" s="42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ht="15" customHeight="1">
      <c r="A27" s="264"/>
      <c r="B27" s="264"/>
      <c r="C27" s="264"/>
      <c r="D27" s="264"/>
      <c r="E27" s="205" t="s">
        <v>34</v>
      </c>
      <c r="F27" s="205"/>
      <c r="G27" s="207" t="str">
        <f>IF(A27&lt;&gt;"",VLOOKUP(A27,'Joueurs-FFTT'!A:F,2,0),"")</f>
        <v/>
      </c>
      <c r="H27" s="207"/>
      <c r="I27" s="207"/>
      <c r="J27" s="207"/>
      <c r="K27" s="207"/>
      <c r="L27" s="207" t="str">
        <f>IF(A27&lt;&gt;"",IF(A27="wo", "",VLOOKUP(A27,'Joueurs-FFTT'!A:F,3,0)),"")</f>
        <v/>
      </c>
      <c r="M27" s="207"/>
      <c r="N27" s="207"/>
      <c r="O27" s="207"/>
      <c r="P27" s="205" t="str">
        <f>IF(A27&lt;&gt;"",IF(A27="wo", "",VLOOKUP(A27,'Joueurs-FFTT'!A:F,4,0)),"")</f>
        <v/>
      </c>
      <c r="Q27" s="205"/>
      <c r="R27" s="206" t="str">
        <f>IF(LEN(P27)=4,LEFT(P27,2),LEFT(P27))</f>
        <v/>
      </c>
      <c r="S27" s="206"/>
      <c r="T27" s="36"/>
      <c r="U27" s="42"/>
      <c r="V27" s="42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ht="15" customHeight="1">
      <c r="A28" s="37"/>
      <c r="B28" s="37"/>
      <c r="C28" s="37"/>
      <c r="D28" s="37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37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ht="7.5" customHeight="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ht="15" customHeight="1">
      <c r="A30" s="187" t="s">
        <v>84</v>
      </c>
      <c r="B30" s="187"/>
      <c r="C30" s="187"/>
      <c r="D30" s="187"/>
      <c r="E30" s="187"/>
      <c r="F30" s="187"/>
      <c r="G30" s="187"/>
      <c r="H30" s="187"/>
      <c r="I30" s="187"/>
      <c r="J30" s="36"/>
      <c r="K30" s="187" t="s">
        <v>85</v>
      </c>
      <c r="L30" s="187"/>
      <c r="M30" s="187"/>
      <c r="N30" s="187"/>
      <c r="O30" s="187"/>
      <c r="P30" s="187"/>
      <c r="Q30" s="187"/>
      <c r="R30" s="187"/>
      <c r="S30" s="187"/>
      <c r="T30" s="36"/>
      <c r="U30" s="187" t="s">
        <v>86</v>
      </c>
      <c r="V30" s="187"/>
      <c r="W30" s="187"/>
      <c r="X30" s="187"/>
      <c r="Y30" s="187"/>
      <c r="Z30" s="187"/>
      <c r="AA30" s="187"/>
      <c r="AB30" s="187"/>
      <c r="AC30" s="187"/>
      <c r="AD30" s="36"/>
      <c r="AE30" s="36"/>
    </row>
    <row r="31" spans="1:31" ht="15" customHeight="1">
      <c r="A31" s="247" t="s">
        <v>72</v>
      </c>
      <c r="B31" s="237"/>
      <c r="C31" s="237"/>
      <c r="D31" s="208" t="str">
        <f>IF(J12="","",J12&amp;" - "&amp;S12)</f>
        <v/>
      </c>
      <c r="E31" s="208"/>
      <c r="F31" s="208"/>
      <c r="G31" s="208"/>
      <c r="H31" s="209"/>
      <c r="I31" s="273" t="str">
        <f>IF(J12="","",'rencontre match à 3'!S19)</f>
        <v/>
      </c>
      <c r="J31" s="159"/>
      <c r="K31" s="247" t="s">
        <v>87</v>
      </c>
      <c r="L31" s="237"/>
      <c r="M31" s="237"/>
      <c r="N31" s="208" t="str">
        <f>IF(J12="","",J18&amp;" - "&amp;S18)</f>
        <v/>
      </c>
      <c r="O31" s="208"/>
      <c r="P31" s="208"/>
      <c r="Q31" s="208"/>
      <c r="R31" s="209"/>
      <c r="S31" s="273" t="str">
        <f>IF(J12="","",'rencontre match à 3'!U19)</f>
        <v/>
      </c>
      <c r="T31" s="159"/>
      <c r="U31" s="247" t="s">
        <v>72</v>
      </c>
      <c r="V31" s="237"/>
      <c r="W31" s="237"/>
      <c r="X31" s="208" t="str">
        <f>IF(J12="","",J12&amp;" - "&amp;S12)</f>
        <v/>
      </c>
      <c r="Y31" s="208"/>
      <c r="Z31" s="208"/>
      <c r="AA31" s="208"/>
      <c r="AB31" s="209"/>
      <c r="AC31" s="273" t="str">
        <f>IF(J12="","",'rencontre match à 3'!W19)</f>
        <v/>
      </c>
      <c r="AD31" s="36"/>
      <c r="AE31" s="36"/>
    </row>
    <row r="32" spans="1:31" ht="15" customHeight="1">
      <c r="A32" s="189"/>
      <c r="B32" s="190"/>
      <c r="C32" s="190"/>
      <c r="D32" s="210"/>
      <c r="E32" s="210"/>
      <c r="F32" s="210"/>
      <c r="G32" s="210"/>
      <c r="H32" s="211"/>
      <c r="I32" s="274"/>
      <c r="J32" s="159"/>
      <c r="K32" s="189"/>
      <c r="L32" s="190"/>
      <c r="M32" s="190"/>
      <c r="N32" s="210"/>
      <c r="O32" s="210"/>
      <c r="P32" s="210"/>
      <c r="Q32" s="210"/>
      <c r="R32" s="211"/>
      <c r="S32" s="274"/>
      <c r="T32" s="159"/>
      <c r="U32" s="189"/>
      <c r="V32" s="190"/>
      <c r="W32" s="190"/>
      <c r="X32" s="210"/>
      <c r="Y32" s="210"/>
      <c r="Z32" s="210"/>
      <c r="AA32" s="210"/>
      <c r="AB32" s="211"/>
      <c r="AC32" s="274"/>
      <c r="AD32" s="36"/>
      <c r="AE32" s="36"/>
    </row>
    <row r="33" spans="1:31" ht="15" customHeight="1">
      <c r="A33" s="247" t="s">
        <v>73</v>
      </c>
      <c r="B33" s="237"/>
      <c r="C33" s="237"/>
      <c r="D33" s="208" t="str">
        <f>IF(J12="","",J24&amp;" - "&amp;S24)</f>
        <v/>
      </c>
      <c r="E33" s="208"/>
      <c r="F33" s="208"/>
      <c r="G33" s="208"/>
      <c r="H33" s="209"/>
      <c r="I33" s="273" t="str">
        <f>IF(J12="","",'rencontre match à 3'!T19)</f>
        <v/>
      </c>
      <c r="J33" s="159"/>
      <c r="K33" s="247" t="s">
        <v>73</v>
      </c>
      <c r="L33" s="237"/>
      <c r="M33" s="237"/>
      <c r="N33" s="208" t="str">
        <f>IF(J12="","",J24&amp;" - "&amp;S24)</f>
        <v/>
      </c>
      <c r="O33" s="208"/>
      <c r="P33" s="208"/>
      <c r="Q33" s="208"/>
      <c r="R33" s="209"/>
      <c r="S33" s="273" t="str">
        <f>IF(J12="","",'rencontre match à 3'!V19)</f>
        <v/>
      </c>
      <c r="T33" s="159"/>
      <c r="U33" s="247" t="s">
        <v>87</v>
      </c>
      <c r="V33" s="237"/>
      <c r="W33" s="237"/>
      <c r="X33" s="208" t="str">
        <f>IF(J12="","",J18&amp;" - "&amp;S18)</f>
        <v/>
      </c>
      <c r="Y33" s="208"/>
      <c r="Z33" s="208"/>
      <c r="AA33" s="208"/>
      <c r="AB33" s="209"/>
      <c r="AC33" s="273" t="str">
        <f>IF(J12="","",'rencontre match à 3'!X19)</f>
        <v/>
      </c>
      <c r="AD33" s="36"/>
      <c r="AE33" s="36"/>
    </row>
    <row r="34" spans="1:31" ht="15" customHeight="1">
      <c r="A34" s="189"/>
      <c r="B34" s="190"/>
      <c r="C34" s="190"/>
      <c r="D34" s="210"/>
      <c r="E34" s="210"/>
      <c r="F34" s="210"/>
      <c r="G34" s="210"/>
      <c r="H34" s="211"/>
      <c r="I34" s="274"/>
      <c r="J34" s="159"/>
      <c r="K34" s="189"/>
      <c r="L34" s="190"/>
      <c r="M34" s="190"/>
      <c r="N34" s="210"/>
      <c r="O34" s="210"/>
      <c r="P34" s="210"/>
      <c r="Q34" s="210"/>
      <c r="R34" s="211"/>
      <c r="S34" s="274"/>
      <c r="T34" s="159"/>
      <c r="U34" s="189"/>
      <c r="V34" s="190"/>
      <c r="W34" s="190"/>
      <c r="X34" s="210"/>
      <c r="Y34" s="210"/>
      <c r="Z34" s="210"/>
      <c r="AA34" s="210"/>
      <c r="AB34" s="211"/>
      <c r="AC34" s="274"/>
      <c r="AD34" s="36"/>
      <c r="AE34" s="36"/>
    </row>
    <row r="35" spans="1:31" ht="15" customHeight="1">
      <c r="A35" s="36"/>
      <c r="B35" s="36"/>
      <c r="C35" s="159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ht="15" customHeight="1">
      <c r="A36" s="229" t="s">
        <v>74</v>
      </c>
      <c r="B36" s="230"/>
      <c r="C36" s="230"/>
      <c r="D36" s="230"/>
      <c r="E36" s="230"/>
      <c r="F36" s="275"/>
      <c r="G36" s="36"/>
      <c r="H36" s="36"/>
      <c r="I36" s="229" t="s">
        <v>88</v>
      </c>
      <c r="J36" s="230"/>
      <c r="K36" s="230"/>
      <c r="L36" s="230"/>
      <c r="M36" s="230"/>
      <c r="N36" s="275"/>
      <c r="O36" s="36"/>
      <c r="P36" s="36"/>
      <c r="Q36" s="229" t="s">
        <v>75</v>
      </c>
      <c r="R36" s="230"/>
      <c r="S36" s="230"/>
      <c r="T36" s="230"/>
      <c r="U36" s="230"/>
      <c r="V36" s="275"/>
      <c r="W36" s="36"/>
      <c r="X36" s="36"/>
      <c r="Y36" s="229" t="s">
        <v>76</v>
      </c>
      <c r="Z36" s="230"/>
      <c r="AA36" s="230"/>
      <c r="AB36" s="230"/>
      <c r="AC36" s="230"/>
      <c r="AD36" s="275"/>
      <c r="AE36" s="36"/>
    </row>
    <row r="37" spans="1:31" ht="15" customHeight="1">
      <c r="A37" s="231"/>
      <c r="B37" s="232"/>
      <c r="C37" s="232"/>
      <c r="D37" s="232"/>
      <c r="E37" s="232"/>
      <c r="F37" s="276"/>
      <c r="G37" s="36"/>
      <c r="H37" s="36"/>
      <c r="I37" s="231"/>
      <c r="J37" s="232"/>
      <c r="K37" s="232"/>
      <c r="L37" s="232"/>
      <c r="M37" s="232"/>
      <c r="N37" s="276"/>
      <c r="O37" s="36"/>
      <c r="P37" s="36"/>
      <c r="Q37" s="231"/>
      <c r="R37" s="232"/>
      <c r="S37" s="232"/>
      <c r="T37" s="232"/>
      <c r="U37" s="232"/>
      <c r="V37" s="276"/>
      <c r="W37" s="36"/>
      <c r="X37" s="36"/>
      <c r="Y37" s="231"/>
      <c r="Z37" s="232"/>
      <c r="AA37" s="232"/>
      <c r="AB37" s="232"/>
      <c r="AC37" s="232"/>
      <c r="AD37" s="276"/>
      <c r="AE37" s="36"/>
    </row>
    <row r="38" spans="1:31" ht="15" customHeight="1">
      <c r="A38" s="212"/>
      <c r="B38" s="213"/>
      <c r="C38" s="213"/>
      <c r="D38" s="213"/>
      <c r="E38" s="213"/>
      <c r="F38" s="214"/>
      <c r="G38" s="36"/>
      <c r="H38" s="36"/>
      <c r="I38" s="215"/>
      <c r="J38" s="216"/>
      <c r="K38" s="216"/>
      <c r="L38" s="216"/>
      <c r="M38" s="216"/>
      <c r="N38" s="217"/>
      <c r="O38" s="36"/>
      <c r="P38" s="36"/>
      <c r="Q38" s="218"/>
      <c r="R38" s="219"/>
      <c r="S38" s="219"/>
      <c r="T38" s="219"/>
      <c r="U38" s="219"/>
      <c r="V38" s="220"/>
      <c r="W38" s="36"/>
      <c r="X38" s="36"/>
      <c r="Y38" s="270" t="str">
        <f>IF(J12="","",Renseignements!B8)</f>
        <v/>
      </c>
      <c r="Z38" s="271"/>
      <c r="AA38" s="271"/>
      <c r="AB38" s="271"/>
      <c r="AC38" s="271"/>
      <c r="AD38" s="272"/>
      <c r="AE38" s="36"/>
    </row>
    <row r="39" spans="1:31" ht="15" customHeight="1">
      <c r="A39" s="186"/>
      <c r="B39" s="187"/>
      <c r="C39" s="187"/>
      <c r="D39" s="187"/>
      <c r="E39" s="187"/>
      <c r="F39" s="188"/>
      <c r="G39" s="36"/>
      <c r="H39" s="36"/>
      <c r="I39" s="186"/>
      <c r="J39" s="187"/>
      <c r="K39" s="187"/>
      <c r="L39" s="187"/>
      <c r="M39" s="187"/>
      <c r="N39" s="188"/>
      <c r="O39" s="36"/>
      <c r="P39" s="36"/>
      <c r="Q39" s="186"/>
      <c r="R39" s="187"/>
      <c r="S39" s="187"/>
      <c r="T39" s="187"/>
      <c r="U39" s="187"/>
      <c r="V39" s="188"/>
      <c r="W39" s="36"/>
      <c r="X39" s="36"/>
      <c r="Y39" s="186"/>
      <c r="Z39" s="187"/>
      <c r="AA39" s="187"/>
      <c r="AB39" s="187"/>
      <c r="AC39" s="187"/>
      <c r="AD39" s="188"/>
      <c r="AE39" s="36"/>
    </row>
    <row r="40" spans="1:31" ht="15" customHeight="1">
      <c r="A40" s="189"/>
      <c r="B40" s="190"/>
      <c r="C40" s="190"/>
      <c r="D40" s="190"/>
      <c r="E40" s="190"/>
      <c r="F40" s="191"/>
      <c r="G40" s="36"/>
      <c r="H40" s="36"/>
      <c r="I40" s="189"/>
      <c r="J40" s="190"/>
      <c r="K40" s="190"/>
      <c r="L40" s="190"/>
      <c r="M40" s="190"/>
      <c r="N40" s="191"/>
      <c r="O40" s="36"/>
      <c r="P40" s="36"/>
      <c r="Q40" s="189"/>
      <c r="R40" s="190"/>
      <c r="S40" s="190"/>
      <c r="T40" s="190"/>
      <c r="U40" s="190"/>
      <c r="V40" s="191"/>
      <c r="W40" s="36"/>
      <c r="X40" s="36"/>
      <c r="Y40" s="189"/>
      <c r="Z40" s="190"/>
      <c r="AA40" s="190"/>
      <c r="AB40" s="190"/>
      <c r="AC40" s="190"/>
      <c r="AD40" s="191"/>
      <c r="AE40" s="36"/>
    </row>
  </sheetData>
  <sheetProtection algorithmName="SHA-512" hashValue="Hu7zQQ3vJYx1TLELjwlRECGJOUMh4YdwXUVn+M7f/bbcliOnJgr9D5H3b2x6e06/OUlqbWyk786bJOoE1qfOvg==" saltValue="CByfGzxD4yeqOR0wyNyUsg==" spinCount="100000" sheet="1" scenarios="1" insertRows="0" autoFilter="0"/>
  <mergeCells count="123">
    <mergeCell ref="R27:S27"/>
    <mergeCell ref="L19:O19"/>
    <mergeCell ref="G26:K26"/>
    <mergeCell ref="U31:W32"/>
    <mergeCell ref="U33:W34"/>
    <mergeCell ref="U30:AC30"/>
    <mergeCell ref="K33:M34"/>
    <mergeCell ref="N33:R34"/>
    <mergeCell ref="P20:Q20"/>
    <mergeCell ref="P21:Q21"/>
    <mergeCell ref="R20:S20"/>
    <mergeCell ref="R21:S21"/>
    <mergeCell ref="G27:K27"/>
    <mergeCell ref="P25:Q25"/>
    <mergeCell ref="D33:H34"/>
    <mergeCell ref="A25:D25"/>
    <mergeCell ref="E25:F25"/>
    <mergeCell ref="G25:K25"/>
    <mergeCell ref="L26:O26"/>
    <mergeCell ref="L27:O27"/>
    <mergeCell ref="L25:O25"/>
    <mergeCell ref="A27:D27"/>
    <mergeCell ref="E27:F27"/>
    <mergeCell ref="Y38:AD38"/>
    <mergeCell ref="I33:I34"/>
    <mergeCell ref="S33:S34"/>
    <mergeCell ref="AC33:AC34"/>
    <mergeCell ref="S31:S32"/>
    <mergeCell ref="A30:I30"/>
    <mergeCell ref="K30:S30"/>
    <mergeCell ref="A36:F37"/>
    <mergeCell ref="I36:N37"/>
    <mergeCell ref="Q36:V37"/>
    <mergeCell ref="Y36:AD37"/>
    <mergeCell ref="AC31:AC32"/>
    <mergeCell ref="I31:I32"/>
    <mergeCell ref="X33:AB34"/>
    <mergeCell ref="X31:AB32"/>
    <mergeCell ref="D31:H32"/>
    <mergeCell ref="A31:C32"/>
    <mergeCell ref="A33:C34"/>
    <mergeCell ref="K31:M32"/>
    <mergeCell ref="X6:AD7"/>
    <mergeCell ref="A12:B12"/>
    <mergeCell ref="A18:B18"/>
    <mergeCell ref="A24:B24"/>
    <mergeCell ref="A26:D26"/>
    <mergeCell ref="E26:F26"/>
    <mergeCell ref="A13:D13"/>
    <mergeCell ref="E13:F13"/>
    <mergeCell ref="G13:K13"/>
    <mergeCell ref="U15:AD15"/>
    <mergeCell ref="U16:U17"/>
    <mergeCell ref="U18:U19"/>
    <mergeCell ref="U20:U21"/>
    <mergeCell ref="V16:AD17"/>
    <mergeCell ref="V18:AD19"/>
    <mergeCell ref="V20:AD21"/>
    <mergeCell ref="P15:Q15"/>
    <mergeCell ref="R15:S15"/>
    <mergeCell ref="R19:S19"/>
    <mergeCell ref="R26:S26"/>
    <mergeCell ref="D3:T3"/>
    <mergeCell ref="L21:O21"/>
    <mergeCell ref="D4:T4"/>
    <mergeCell ref="B9:D10"/>
    <mergeCell ref="E9:F10"/>
    <mergeCell ref="H9:I10"/>
    <mergeCell ref="J9:O10"/>
    <mergeCell ref="A14:D14"/>
    <mergeCell ref="E14:F14"/>
    <mergeCell ref="G21:K21"/>
    <mergeCell ref="B6:C7"/>
    <mergeCell ref="G14:K14"/>
    <mergeCell ref="L13:O13"/>
    <mergeCell ref="D1:T1"/>
    <mergeCell ref="D2:T2"/>
    <mergeCell ref="A15:D15"/>
    <mergeCell ref="E15:F15"/>
    <mergeCell ref="G15:K15"/>
    <mergeCell ref="A21:D21"/>
    <mergeCell ref="E21:F21"/>
    <mergeCell ref="A20:D20"/>
    <mergeCell ref="E20:F20"/>
    <mergeCell ref="A19:D19"/>
    <mergeCell ref="E19:F19"/>
    <mergeCell ref="G19:K19"/>
    <mergeCell ref="G20:K20"/>
    <mergeCell ref="R13:S13"/>
    <mergeCell ref="R14:S14"/>
    <mergeCell ref="P13:Q13"/>
    <mergeCell ref="P19:Q19"/>
    <mergeCell ref="Q9:T10"/>
    <mergeCell ref="Q6:W7"/>
    <mergeCell ref="U9:AD10"/>
    <mergeCell ref="V2:AA3"/>
    <mergeCell ref="O6:O7"/>
    <mergeCell ref="L6:N7"/>
    <mergeCell ref="D6:J7"/>
    <mergeCell ref="A39:F40"/>
    <mergeCell ref="I39:N40"/>
    <mergeCell ref="Q39:V40"/>
    <mergeCell ref="Y39:AD40"/>
    <mergeCell ref="C12:E12"/>
    <mergeCell ref="C18:E18"/>
    <mergeCell ref="C24:E24"/>
    <mergeCell ref="F12:I12"/>
    <mergeCell ref="J12:R12"/>
    <mergeCell ref="F18:I18"/>
    <mergeCell ref="J18:R18"/>
    <mergeCell ref="F24:I24"/>
    <mergeCell ref="J24:R24"/>
    <mergeCell ref="R25:S25"/>
    <mergeCell ref="P14:Q14"/>
    <mergeCell ref="P26:Q26"/>
    <mergeCell ref="P27:Q27"/>
    <mergeCell ref="L14:O14"/>
    <mergeCell ref="L15:O15"/>
    <mergeCell ref="L20:O20"/>
    <mergeCell ref="N31:R32"/>
    <mergeCell ref="A38:F38"/>
    <mergeCell ref="I38:N38"/>
    <mergeCell ref="Q38:V38"/>
  </mergeCells>
  <phoneticPr fontId="10" type="noConversion"/>
  <conditionalFormatting sqref="A14:D16">
    <cfRule type="duplicateValues" dxfId="53" priority="7" stopIfTrue="1"/>
  </conditionalFormatting>
  <conditionalFormatting sqref="J12:S12 J18:S18">
    <cfRule type="expression" dxfId="52" priority="5" stopIfTrue="1">
      <formula>AND($J$12&amp;$S$12&amp;$J$18&amp;$S$18&lt;&gt;"",$J$12&amp;$S$12=$J$18&amp;$S$18)</formula>
    </cfRule>
  </conditionalFormatting>
  <conditionalFormatting sqref="J12:S12 J24:S24">
    <cfRule type="expression" dxfId="51" priority="4" stopIfTrue="1">
      <formula>AND($J$12&amp;$S$12&amp;$J$24&amp;$S$24&lt;&gt;"",$J$12&amp;$S$12=$J$24&amp;$S$24)</formula>
    </cfRule>
  </conditionalFormatting>
  <conditionalFormatting sqref="J18:S18 J24:S24">
    <cfRule type="expression" dxfId="50" priority="3" stopIfTrue="1">
      <formula>AND($J$18&amp;$S$18&amp;$J$24&amp;$S$24&lt;&gt;"",$J$18&amp;$S$18=$J$24&amp;$S$24)</formula>
    </cfRule>
  </conditionalFormatting>
  <conditionalFormatting sqref="A20:D21">
    <cfRule type="duplicateValues" dxfId="49" priority="2" stopIfTrue="1"/>
  </conditionalFormatting>
  <conditionalFormatting sqref="A26:D27">
    <cfRule type="duplicateValues" dxfId="48" priority="1" stopIfTrue="1"/>
  </conditionalFormatting>
  <dataValidations count="5">
    <dataValidation type="list" errorStyle="warning" allowBlank="1" showInputMessage="1" showErrorMessage="1" sqref="S24">
      <formula1>"1,2,3,4,5,6,7,8,9"</formula1>
    </dataValidation>
    <dataValidation type="list" errorStyle="information" allowBlank="1" showInputMessage="1" showErrorMessage="1" error="Indiquez de préférence le NOM d'un des joueurs de l'équipe ABCD." sqref="A38:F38">
      <formula1>$G$14:$G$16</formula1>
    </dataValidation>
    <dataValidation type="list" errorStyle="information" allowBlank="1" showInputMessage="1" showErrorMessage="1" error="Indiquez de préférence le NOM d'un des joueurs de l'équipe ABCD." sqref="I38:N38">
      <formula1>$G$20:$G$22</formula1>
    </dataValidation>
    <dataValidation type="list" errorStyle="information" allowBlank="1" showInputMessage="1" showErrorMessage="1" error="Indiquez de préférence le NOM d'un des joueurs de l'équipe ABCD." sqref="Q38:V38">
      <formula1>$G$26:$G$28</formula1>
    </dataValidation>
    <dataValidation type="list" errorStyle="warning" allowBlank="1" showInputMessage="1" showErrorMessage="1" sqref="S12 S18">
      <formula1>"1,2,3,4,5,6,7,8,9"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"/>
  <pageSetup paperSize="9" orientation="landscape" r:id="rId1"/>
  <ignoredErrors>
    <ignoredError sqref="P15" formula="1"/>
  </ignoredErrors>
  <drawing r:id="rId2"/>
  <legacyDrawing r:id="rId3"/>
  <controls>
    <mc:AlternateContent xmlns:mc="http://schemas.openxmlformats.org/markup-compatibility/2006">
      <mc:Choice Requires="x14">
        <control shapeId="16389" r:id="rId4" name="CommandButton2">
          <controlPr defaultSize="0" autoLine="0" autoPict="0" r:id="rId5">
            <anchor moveWithCells="1" sizeWithCells="1">
              <from>
                <xdr:col>32</xdr:col>
                <xdr:colOff>47625</xdr:colOff>
                <xdr:row>10</xdr:row>
                <xdr:rowOff>161925</xdr:rowOff>
              </from>
              <to>
                <xdr:col>38</xdr:col>
                <xdr:colOff>66675</xdr:colOff>
                <xdr:row>12</xdr:row>
                <xdr:rowOff>57150</xdr:rowOff>
              </to>
            </anchor>
          </controlPr>
        </control>
      </mc:Choice>
      <mc:Fallback>
        <control shapeId="16389" r:id="rId4" name="CommandButton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J24:R24</xm:sqref>
        </x14:dataValidation>
        <x14:dataValidation type="list" allowBlank="1" showInputMessage="1" showErrorMessage="1">
          <x14:formula1>
            <xm:f>'Clubs-FFTT'!$A$2:$A$36</xm:f>
          </x14:formula1>
          <xm:sqref>J12:R12</xm:sqref>
        </x14:dataValidation>
        <x14:dataValidation type="list" allowBlank="1" showInputMessage="1" showErrorMessage="1">
          <x14:formula1>
            <xm:f>'Clubs-FFTT'!$A$2:$A$36</xm:f>
          </x14:formula1>
          <xm:sqref>J18:R18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1A5499"/>
    <pageSetUpPr fitToPage="1"/>
  </sheetPr>
  <dimension ref="A1:DT40"/>
  <sheetViews>
    <sheetView zoomScale="85" zoomScaleNormal="85" workbookViewId="0">
      <selection activeCell="A11" sqref="A11"/>
    </sheetView>
  </sheetViews>
  <sheetFormatPr baseColWidth="10" defaultColWidth="4.7109375" defaultRowHeight="15.75"/>
  <cols>
    <col min="1" max="1" width="3.7109375" style="63" customWidth="1"/>
    <col min="2" max="6" width="4.7109375" style="7" customWidth="1"/>
    <col min="7" max="7" width="8.7109375" style="7" customWidth="1"/>
    <col min="8" max="8" width="3.7109375" style="7" customWidth="1"/>
    <col min="9" max="11" width="8.7109375" style="7" customWidth="1"/>
    <col min="12" max="12" width="4.7109375" style="7" customWidth="1"/>
    <col min="13" max="13" width="4.85546875" style="7" customWidth="1"/>
    <col min="14" max="14" width="8.7109375" style="7" customWidth="1"/>
    <col min="15" max="15" width="3.7109375" style="7" customWidth="1"/>
    <col min="16" max="18" width="8.7109375" style="7" customWidth="1"/>
    <col min="19" max="24" width="4.7109375" style="7" customWidth="1"/>
    <col min="25" max="26" width="4.7109375" style="7"/>
    <col min="27" max="78" width="4.7109375" style="7" customWidth="1"/>
    <col min="79" max="16384" width="4.7109375" style="7"/>
  </cols>
  <sheetData>
    <row r="1" spans="1:124" ht="21.95" customHeight="1" thickBot="1">
      <c r="A1" s="163"/>
      <c r="B1" s="291" t="s">
        <v>44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AG1" s="290" t="s">
        <v>132</v>
      </c>
      <c r="AH1" s="290"/>
      <c r="AI1" s="290"/>
      <c r="AJ1" s="290"/>
      <c r="AK1" s="290"/>
      <c r="AL1" s="290"/>
      <c r="AM1" s="277" t="s">
        <v>133</v>
      </c>
      <c r="AN1" s="277"/>
      <c r="AO1" s="277" t="s">
        <v>134</v>
      </c>
      <c r="AP1" s="277"/>
      <c r="AQ1" s="277"/>
    </row>
    <row r="2" spans="1:124" ht="30" customHeight="1">
      <c r="A2" s="163"/>
      <c r="B2" s="292" t="s">
        <v>45</v>
      </c>
      <c r="C2" s="293"/>
      <c r="D2" s="293"/>
      <c r="E2" s="293"/>
      <c r="F2" s="294"/>
      <c r="G2" s="281" t="s">
        <v>36</v>
      </c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3"/>
      <c r="S2" s="287" t="s">
        <v>46</v>
      </c>
      <c r="T2" s="288"/>
      <c r="U2" s="287" t="s">
        <v>47</v>
      </c>
      <c r="V2" s="288"/>
      <c r="W2" s="287" t="s">
        <v>48</v>
      </c>
      <c r="X2" s="288"/>
      <c r="AG2" s="278" t="s">
        <v>135</v>
      </c>
      <c r="AH2" s="278"/>
      <c r="AI2" s="278"/>
      <c r="AJ2" s="278"/>
      <c r="AK2" s="278"/>
      <c r="AL2" s="278"/>
      <c r="AM2" s="1">
        <v>4</v>
      </c>
      <c r="AN2" s="1">
        <v>2</v>
      </c>
      <c r="AO2" s="279">
        <v>15</v>
      </c>
      <c r="AP2" s="279"/>
      <c r="AQ2" s="279"/>
    </row>
    <row r="3" spans="1:124" ht="26.1" customHeight="1">
      <c r="A3" s="163"/>
      <c r="B3" s="43">
        <v>1</v>
      </c>
      <c r="C3" s="43">
        <v>2</v>
      </c>
      <c r="D3" s="43">
        <v>3</v>
      </c>
      <c r="E3" s="43">
        <v>4</v>
      </c>
      <c r="F3" s="43">
        <v>5</v>
      </c>
      <c r="G3" s="284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6"/>
      <c r="S3" s="124" t="s">
        <v>196</v>
      </c>
      <c r="T3" s="127" t="s">
        <v>197</v>
      </c>
      <c r="U3" s="129" t="s">
        <v>198</v>
      </c>
      <c r="V3" s="127" t="s">
        <v>197</v>
      </c>
      <c r="W3" s="124" t="s">
        <v>196</v>
      </c>
      <c r="X3" s="130" t="s">
        <v>198</v>
      </c>
      <c r="AF3" s="44"/>
      <c r="AG3" s="44"/>
      <c r="AH3" s="44"/>
      <c r="AI3" s="156"/>
      <c r="AJ3" s="156"/>
      <c r="AK3" s="156"/>
      <c r="AL3" s="156"/>
      <c r="AM3" s="156"/>
      <c r="AN3" s="44"/>
      <c r="AO3" s="156"/>
      <c r="AP3" s="156"/>
      <c r="AQ3" s="156"/>
      <c r="AR3" s="156"/>
      <c r="AS3" s="15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 t="s">
        <v>31</v>
      </c>
      <c r="CC3" s="44" t="s">
        <v>33</v>
      </c>
      <c r="CD3" s="44" t="s">
        <v>199</v>
      </c>
      <c r="CE3" s="44"/>
      <c r="CF3" s="45" t="s">
        <v>200</v>
      </c>
      <c r="CG3" s="44"/>
      <c r="CH3" s="44"/>
      <c r="CI3" s="44" t="s">
        <v>32</v>
      </c>
      <c r="CJ3" s="44" t="s">
        <v>34</v>
      </c>
      <c r="CK3" s="44" t="s">
        <v>201</v>
      </c>
      <c r="CL3" s="44"/>
      <c r="CM3" s="45" t="s">
        <v>200</v>
      </c>
      <c r="CN3" s="44"/>
      <c r="CO3" s="44"/>
      <c r="CP3" s="44" t="s">
        <v>82</v>
      </c>
      <c r="CQ3" s="44" t="s">
        <v>83</v>
      </c>
      <c r="CR3" s="44" t="s">
        <v>202</v>
      </c>
      <c r="CS3" s="44"/>
      <c r="CT3" s="45" t="s">
        <v>200</v>
      </c>
      <c r="CU3" s="44"/>
      <c r="CV3" s="44"/>
      <c r="CW3" s="44" t="s">
        <v>32</v>
      </c>
      <c r="CX3" s="44" t="s">
        <v>34</v>
      </c>
      <c r="CY3" s="44" t="s">
        <v>201</v>
      </c>
      <c r="CZ3" s="44"/>
      <c r="DA3" s="45" t="s">
        <v>200</v>
      </c>
      <c r="DB3" s="44"/>
      <c r="DC3" s="44"/>
      <c r="DD3" s="44" t="s">
        <v>31</v>
      </c>
      <c r="DE3" s="44" t="s">
        <v>33</v>
      </c>
      <c r="DF3" s="44" t="s">
        <v>199</v>
      </c>
      <c r="DG3" s="44"/>
      <c r="DH3" s="45" t="s">
        <v>200</v>
      </c>
      <c r="DI3" s="44"/>
      <c r="DJ3" s="44"/>
      <c r="DK3" s="44" t="s">
        <v>82</v>
      </c>
      <c r="DL3" s="44" t="s">
        <v>83</v>
      </c>
      <c r="DM3" s="44" t="s">
        <v>202</v>
      </c>
      <c r="DN3" s="44"/>
      <c r="DO3" s="45" t="s">
        <v>200</v>
      </c>
      <c r="DP3" s="44"/>
      <c r="DQ3" s="44"/>
      <c r="DR3" s="44"/>
      <c r="DS3" s="44"/>
      <c r="DT3" s="44"/>
    </row>
    <row r="4" spans="1:124" s="52" customFormat="1" ht="21.95" customHeight="1">
      <c r="A4" s="46"/>
      <c r="B4" s="170" t="str">
        <f>IF('Fiches match à 3'!B4="","--",IF('Fiches match à 3'!B4&gt;'Fiches match à 3'!B6,'Fiches match à 3'!B6,-'Fiches match à 3'!B4))</f>
        <v>--</v>
      </c>
      <c r="C4" s="170" t="str">
        <f>IF('Fiches match à 3'!C4="","--",IF('Fiches match à 3'!C4&gt;'Fiches match à 3'!C6,'Fiches match à 3'!C6,-'Fiches match à 3'!C4))</f>
        <v>--</v>
      </c>
      <c r="D4" s="170" t="str">
        <f>IF('Fiches match à 3'!D4="","--",IF('Fiches match à 3'!D4&gt;'Fiches match à 3'!D6,'Fiches match à 3'!D6,-'Fiches match à 3'!D4))</f>
        <v>--</v>
      </c>
      <c r="E4" s="170" t="str">
        <f>IF('Fiches match à 3'!E4="","--",IF('Fiches match à 3'!E4&gt;'Fiches match à 3'!E6,'Fiches match à 3'!E6,-'Fiches match à 3'!E4))</f>
        <v>--</v>
      </c>
      <c r="F4" s="170" t="str">
        <f>IF('Fiches match à 3'!F4="","--",IF('Fiches match à 3'!F4&gt;'Fiches match à 3'!F6,'Fiches match à 3'!F6,-'Fiches match à 3'!F4))</f>
        <v>--</v>
      </c>
      <c r="G4" s="47" t="s">
        <v>50</v>
      </c>
      <c r="H4" s="280" t="str">
        <f>IF('Equipes match à 3'!$G$15="W.O.",'Equipes match à 3'!$G$15,IF('Equipes match à 3'!$G$15="","",UPPER('Equipes match à 3'!$G$15) &amp; " " &amp; 'Equipes match à 3'!$L$15))</f>
        <v/>
      </c>
      <c r="I4" s="280"/>
      <c r="J4" s="280"/>
      <c r="K4" s="280"/>
      <c r="L4" s="280" t="s">
        <v>39</v>
      </c>
      <c r="M4" s="280"/>
      <c r="N4" s="162" t="s">
        <v>51</v>
      </c>
      <c r="O4" s="280" t="str">
        <f>IF('Equipes match à 3'!$G$26="W.O.",'Equipes match à 3'!$G$26,IF('Equipes match à 3'!$G$26="","",UPPER('Equipes match à 3'!$G$26) &amp; " " &amp; 'Equipes match à 3'!$L$26))</f>
        <v/>
      </c>
      <c r="P4" s="280"/>
      <c r="Q4" s="280"/>
      <c r="R4" s="280"/>
      <c r="S4" s="48" t="str">
        <f>IF('Equipes match à 3'!J12="","",IF(H4="W.O.",0,IF(AN4=3,2,1)))</f>
        <v/>
      </c>
      <c r="T4" s="49" t="str">
        <f>IF('Equipes match à 3'!J12="","",IF(O4="W.O.",0,IF(AT4=3,2,1)))</f>
        <v/>
      </c>
      <c r="U4" s="50"/>
      <c r="V4" s="51"/>
      <c r="W4" s="50"/>
      <c r="X4" s="51"/>
      <c r="AF4" s="44"/>
      <c r="AG4" s="44">
        <v>1</v>
      </c>
      <c r="AH4" s="53">
        <f>SUM(B4:F4)</f>
        <v>0</v>
      </c>
      <c r="AI4" s="156">
        <f>IF('Fiches match à 3'!B4&gt;'Fiches match à 3'!B6,1,0)</f>
        <v>0</v>
      </c>
      <c r="AJ4" s="156">
        <f>IF('Fiches match à 3'!C4&gt;'Fiches match à 3'!C6,1,0)</f>
        <v>0</v>
      </c>
      <c r="AK4" s="156">
        <f>IF('Fiches match à 3'!D4&gt;'Fiches match à 3'!D6,1,0)</f>
        <v>0</v>
      </c>
      <c r="AL4" s="156">
        <f>IF('Fiches match à 3'!E4&gt;'Fiches match à 3'!E6,1,0)</f>
        <v>0</v>
      </c>
      <c r="AM4" s="156">
        <f>IF('Fiches match à 3'!F4&gt;'Fiches match à 3'!F6,1,0)</f>
        <v>0</v>
      </c>
      <c r="AN4" s="169">
        <f>IF(O4="W.O.",3,IF(H4="W.O.",0,SUM(AI4:AM4)))</f>
        <v>0</v>
      </c>
      <c r="AO4" s="156">
        <f>IF('Fiches match à 3'!B4&lt;'Fiches match à 3'!B6,1,0)</f>
        <v>0</v>
      </c>
      <c r="AP4" s="156">
        <f>IF('Fiches match à 3'!C4&lt;'Fiches match à 3'!C6,1,0)</f>
        <v>0</v>
      </c>
      <c r="AQ4" s="156">
        <f>IF('Fiches match à 3'!D4&lt;'Fiches match à 3'!D6,1,0)</f>
        <v>0</v>
      </c>
      <c r="AR4" s="156">
        <f>IF('Fiches match à 3'!E4&lt;'Fiches match à 3'!E6,1,0)</f>
        <v>0</v>
      </c>
      <c r="AS4" s="156">
        <f>IF('Fiches match à 3'!F4&lt;'Fiches match à 3'!F6,1,0)</f>
        <v>0</v>
      </c>
      <c r="AT4" s="169">
        <f>IF(H4="W.O.",3,IF(O4="W.O.",0,SUM(AO4:AS4)))</f>
        <v>0</v>
      </c>
      <c r="AU4" s="156"/>
      <c r="AV4" s="44"/>
      <c r="AW4" s="44"/>
      <c r="AX4" s="44"/>
      <c r="AY4" s="44"/>
      <c r="AZ4" s="44"/>
      <c r="BA4" s="45"/>
      <c r="BB4" s="44"/>
      <c r="BC4" s="44"/>
      <c r="BD4" s="44"/>
      <c r="BE4" s="44"/>
      <c r="BF4" s="44"/>
      <c r="BG4" s="45"/>
      <c r="BH4" s="44"/>
      <c r="BI4" s="44"/>
      <c r="BJ4" s="44"/>
      <c r="BK4" s="44"/>
      <c r="BL4" s="44"/>
      <c r="BM4" s="44"/>
      <c r="BN4" s="45"/>
      <c r="BO4" s="44"/>
      <c r="BP4" s="44"/>
      <c r="BQ4" s="44"/>
      <c r="BR4" s="44"/>
      <c r="BS4" s="44"/>
      <c r="BT4" s="45"/>
      <c r="BU4" s="44"/>
      <c r="BV4" s="44"/>
      <c r="BW4" s="44"/>
      <c r="BX4" s="44"/>
      <c r="BY4" s="44"/>
      <c r="BZ4" s="44"/>
      <c r="CA4" s="44">
        <f>IF(B4="--",0,IF(B4&lt;0,-B4,IF(B4&gt;9,B4+2,11)))</f>
        <v>0</v>
      </c>
      <c r="CB4" s="44">
        <f t="shared" ref="CB4:CE4" si="0">IF(C4="--",0,IF(C4&lt;0,-C4,IF(C4&gt;9,C4+2,11)))</f>
        <v>0</v>
      </c>
      <c r="CC4" s="44">
        <f t="shared" si="0"/>
        <v>0</v>
      </c>
      <c r="CD4" s="44">
        <f t="shared" si="0"/>
        <v>0</v>
      </c>
      <c r="CE4" s="44">
        <f t="shared" si="0"/>
        <v>0</v>
      </c>
      <c r="CF4" s="45">
        <f>SUM(CA4:CE4)</f>
        <v>0</v>
      </c>
      <c r="CG4" s="44"/>
      <c r="CH4" s="44">
        <f>IF(B4="--",0,IF(B4&lt;0,IF(B4&lt;-9,-B4+2,11),B4))</f>
        <v>0</v>
      </c>
      <c r="CI4" s="44">
        <f t="shared" ref="CI4:CL4" si="1">IF(C4="--",0,IF(C4&lt;0,IF(C4&lt;-9,-C4+2,11),C4))</f>
        <v>0</v>
      </c>
      <c r="CJ4" s="44">
        <f t="shared" si="1"/>
        <v>0</v>
      </c>
      <c r="CK4" s="44">
        <f t="shared" si="1"/>
        <v>0</v>
      </c>
      <c r="CL4" s="44">
        <f t="shared" si="1"/>
        <v>0</v>
      </c>
      <c r="CM4" s="45">
        <f>SUM(CH4:CL4)</f>
        <v>0</v>
      </c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</row>
    <row r="5" spans="1:124" s="52" customFormat="1" ht="21.95" customHeight="1">
      <c r="A5" s="54" t="s">
        <v>49</v>
      </c>
      <c r="B5" s="170" t="str">
        <f>IF('Fiches match à 3'!J4="","--",IF('Fiches match à 3'!J4&gt;'Fiches match à 3'!J6,'Fiches match à 3'!J6,-'Fiches match à 3'!J4))</f>
        <v>--</v>
      </c>
      <c r="C5" s="170" t="str">
        <f>IF('Fiches match à 3'!K4="","--",IF('Fiches match à 3'!K4&gt;'Fiches match à 3'!K6,'Fiches match à 3'!K6,-'Fiches match à 3'!K4))</f>
        <v>--</v>
      </c>
      <c r="D5" s="170" t="str">
        <f>IF('Fiches match à 3'!L4="","--",IF('Fiches match à 3'!L4&gt;'Fiches match à 3'!L6,'Fiches match à 3'!L6,-'Fiches match à 3'!L4))</f>
        <v>--</v>
      </c>
      <c r="E5" s="170" t="str">
        <f>IF('Fiches match à 3'!M4="","--",IF('Fiches match à 3'!M4&gt;'Fiches match à 3'!M6,'Fiches match à 3'!M6,-'Fiches match à 3'!M4))</f>
        <v>--</v>
      </c>
      <c r="F5" s="170" t="str">
        <f>IF('Fiches match à 3'!N4="","--",IF('Fiches match à 3'!N4&gt;'Fiches match à 3'!N6,'Fiches match à 3'!N6,-'Fiches match à 3'!N4))</f>
        <v>--</v>
      </c>
      <c r="G5" s="47" t="s">
        <v>80</v>
      </c>
      <c r="H5" s="280" t="str">
        <f>IF('Equipes match à 3'!$G$20="W.O.",'Equipes match à 3'!$G$20,IF('Equipes match à 3'!$G$20="","",UPPER('Equipes match à 3'!$G$20) &amp; " " &amp; 'Equipes match à 3'!$L$20))</f>
        <v/>
      </c>
      <c r="I5" s="280"/>
      <c r="J5" s="280"/>
      <c r="K5" s="280"/>
      <c r="L5" s="280" t="s">
        <v>39</v>
      </c>
      <c r="M5" s="280"/>
      <c r="N5" s="162" t="s">
        <v>59</v>
      </c>
      <c r="O5" s="280" t="str">
        <f>IF('Equipes match à 3'!$G$27="W.O.",'Equipes match à 3'!$G$27,IF('Equipes match à 3'!$G$27="","",UPPER('Equipes match à 3'!$G$27) &amp; " " &amp; 'Equipes match à 3'!$L$27))</f>
        <v/>
      </c>
      <c r="P5" s="280"/>
      <c r="Q5" s="280"/>
      <c r="R5" s="280"/>
      <c r="S5" s="50"/>
      <c r="T5" s="51"/>
      <c r="U5" s="48" t="str">
        <f>IF('Equipes match à 3'!J12="","",IF(H5="W.O.",0,IF(BA5=3,2,1)))</f>
        <v/>
      </c>
      <c r="V5" s="49" t="str">
        <f>IF('Equipes match à 3'!J12="","",IF(O5="W.O.",0,IF(BG5=3,2,1)))</f>
        <v/>
      </c>
      <c r="W5" s="50"/>
      <c r="X5" s="51"/>
      <c r="AF5" s="44"/>
      <c r="AG5" s="44">
        <v>2</v>
      </c>
      <c r="AH5" s="53"/>
      <c r="AI5" s="44"/>
      <c r="AJ5" s="44"/>
      <c r="AK5" s="44"/>
      <c r="AL5" s="44"/>
      <c r="AM5" s="44"/>
      <c r="AN5" s="45"/>
      <c r="AO5" s="44"/>
      <c r="AP5" s="44"/>
      <c r="AQ5" s="44"/>
      <c r="AR5" s="44"/>
      <c r="AS5" s="44"/>
      <c r="AT5" s="45"/>
      <c r="AU5" s="53">
        <f>SUM(B5:F5)</f>
        <v>0</v>
      </c>
      <c r="AV5" s="156">
        <f>IF('Fiches match à 3'!J4&gt;'Fiches match à 3'!J6,1,0)</f>
        <v>0</v>
      </c>
      <c r="AW5" s="156">
        <f>IF('Fiches match à 3'!K4&gt;'Fiches match à 3'!K6,1,0)</f>
        <v>0</v>
      </c>
      <c r="AX5" s="156">
        <f>IF('Fiches match à 3'!L4&gt;'Fiches match à 3'!L6,1,0)</f>
        <v>0</v>
      </c>
      <c r="AY5" s="156">
        <f>IF('Fiches match à 3'!M4&gt;'Fiches match à 3'!M6,1,0)</f>
        <v>0</v>
      </c>
      <c r="AZ5" s="156">
        <f>IF('Fiches match à 3'!N4&gt;'Fiches match à 3'!N6,1,0)</f>
        <v>0</v>
      </c>
      <c r="BA5" s="169">
        <f>IF(O5="W.O.",3,IF(H5="W.O.",0,SUM(AV5:AZ5)))</f>
        <v>0</v>
      </c>
      <c r="BB5" s="156">
        <f>IF('Fiches match à 3'!J4&lt;'Fiches match à 3'!J6,1,0)</f>
        <v>0</v>
      </c>
      <c r="BC5" s="156">
        <f>IF('Fiches match à 3'!K4&lt;'Fiches match à 3'!K6,1,0)</f>
        <v>0</v>
      </c>
      <c r="BD5" s="156">
        <f>IF('Fiches match à 3'!L4&lt;'Fiches match à 3'!L6,1,0)</f>
        <v>0</v>
      </c>
      <c r="BE5" s="156">
        <f>IF('Fiches match à 3'!M4&lt;'Fiches match à 3'!M6,1,0)</f>
        <v>0</v>
      </c>
      <c r="BF5" s="156">
        <f>IF('Fiches match à 3'!N4&lt;'Fiches match à 3'!N6,1,0)</f>
        <v>0</v>
      </c>
      <c r="BG5" s="169">
        <f>IF(H5="W.O.",3,IF(O5="W.O.",0,SUM(BB5:BF5)))</f>
        <v>0</v>
      </c>
      <c r="BH5" s="156"/>
      <c r="BI5" s="44"/>
      <c r="BJ5" s="44"/>
      <c r="BK5" s="44"/>
      <c r="BL5" s="44"/>
      <c r="BM5" s="44"/>
      <c r="BN5" s="45"/>
      <c r="BO5" s="44"/>
      <c r="BP5" s="44"/>
      <c r="BQ5" s="44"/>
      <c r="BR5" s="44"/>
      <c r="BS5" s="44"/>
      <c r="BT5" s="45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>
        <f>IF(B5="--",0,IF(B5&lt;0,-B5,IF(B5&gt;9,B5+2,11)))</f>
        <v>0</v>
      </c>
      <c r="CP5" s="44">
        <f t="shared" ref="CP5:CS5" si="2">IF(C5="--",0,IF(C5&lt;0,-C5,IF(C5&gt;9,C5+2,11)))</f>
        <v>0</v>
      </c>
      <c r="CQ5" s="44">
        <f t="shared" si="2"/>
        <v>0</v>
      </c>
      <c r="CR5" s="44">
        <f t="shared" si="2"/>
        <v>0</v>
      </c>
      <c r="CS5" s="44">
        <f t="shared" si="2"/>
        <v>0</v>
      </c>
      <c r="CT5" s="45">
        <f>SUM(CO5:CS5)</f>
        <v>0</v>
      </c>
      <c r="CU5" s="44"/>
      <c r="CV5" s="44">
        <f>IF(B5="--",0,IF(B5&lt;0,IF(B5&lt;-9,-B5+2,11),B5))</f>
        <v>0</v>
      </c>
      <c r="CW5" s="44">
        <f t="shared" ref="CW5:CZ5" si="3">IF(C5="--",0,IF(C5&lt;0,IF(C5&lt;-9,-C5+2,11),C5))</f>
        <v>0</v>
      </c>
      <c r="CX5" s="44">
        <f t="shared" si="3"/>
        <v>0</v>
      </c>
      <c r="CY5" s="44">
        <f t="shared" si="3"/>
        <v>0</v>
      </c>
      <c r="CZ5" s="44">
        <f t="shared" si="3"/>
        <v>0</v>
      </c>
      <c r="DA5" s="45">
        <f>SUM(CV5:CZ5)</f>
        <v>0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</row>
    <row r="6" spans="1:124" s="52" customFormat="1" ht="21.95" customHeight="1">
      <c r="A6" s="55"/>
      <c r="B6" s="170" t="str">
        <f>IF('Fiches match à 3'!B12="","--",IF('Fiches match à 3'!B12&gt;'Fiches match à 3'!B14,'Fiches match à 3'!B14,-'Fiches match à 3'!B12))</f>
        <v>--</v>
      </c>
      <c r="C6" s="170" t="str">
        <f>IF('Fiches match à 3'!C12="","--",IF('Fiches match à 3'!C12&gt;'Fiches match à 3'!C14,'Fiches match à 3'!C14,-'Fiches match à 3'!C12))</f>
        <v>--</v>
      </c>
      <c r="D6" s="170" t="str">
        <f>IF('Fiches match à 3'!D12="","--",IF('Fiches match à 3'!D12&gt;'Fiches match à 3'!D14,'Fiches match à 3'!D14,-'Fiches match à 3'!D12))</f>
        <v>--</v>
      </c>
      <c r="E6" s="170" t="str">
        <f>IF('Fiches match à 3'!E12="","--",IF('Fiches match à 3'!E12&gt;'Fiches match à 3'!E14,'Fiches match à 3'!E14,-'Fiches match à 3'!E12))</f>
        <v>--</v>
      </c>
      <c r="F6" s="170" t="str">
        <f>IF('Fiches match à 3'!F12="","--",IF('Fiches match à 3'!F12&gt;'Fiches match à 3'!F14,'Fiches match à 3'!F14,-'Fiches match à 3'!F12))</f>
        <v>--</v>
      </c>
      <c r="G6" s="47" t="s">
        <v>63</v>
      </c>
      <c r="H6" s="280" t="str">
        <f>IF('Equipes match à 3'!$G$14="W.O.",'Equipes match à 3'!$G$14,IF('Equipes match à 3'!$G$14="","",UPPER('Equipes match à 3'!$G$14) &amp; " " &amp; 'Equipes match à 3'!$L$14))</f>
        <v/>
      </c>
      <c r="I6" s="280"/>
      <c r="J6" s="280"/>
      <c r="K6" s="280"/>
      <c r="L6" s="280" t="s">
        <v>39</v>
      </c>
      <c r="M6" s="280"/>
      <c r="N6" s="162" t="s">
        <v>77</v>
      </c>
      <c r="O6" s="280" t="str">
        <f>IF('Equipes match à 3'!$G$21="W.O.",'Equipes match à 3'!$G$21,IF('Equipes match à 3'!$G$21="","",UPPER('Equipes match à 3'!$G$21) &amp; " " &amp; 'Equipes match à 3'!$L$21))</f>
        <v/>
      </c>
      <c r="P6" s="280"/>
      <c r="Q6" s="280"/>
      <c r="R6" s="280"/>
      <c r="S6" s="50"/>
      <c r="T6" s="51"/>
      <c r="U6" s="50"/>
      <c r="V6" s="51"/>
      <c r="W6" s="48" t="str">
        <f>IF('Equipes match à 3'!J12="","",IF(H6="W.O.",0,IF(BN6=3,2,1)))</f>
        <v/>
      </c>
      <c r="X6" s="49" t="str">
        <f>IF('Equipes match à 3'!J12="","",IF(O6="W.O.",0,IF(BT6=3,2,1)))</f>
        <v/>
      </c>
      <c r="AF6" s="44"/>
      <c r="AG6" s="44">
        <v>3</v>
      </c>
      <c r="AH6" s="53"/>
      <c r="AI6" s="44"/>
      <c r="AJ6" s="44"/>
      <c r="AK6" s="44"/>
      <c r="AL6" s="44"/>
      <c r="AM6" s="44"/>
      <c r="AN6" s="45"/>
      <c r="AO6" s="44"/>
      <c r="AP6" s="44"/>
      <c r="AQ6" s="44"/>
      <c r="AR6" s="44"/>
      <c r="AS6" s="44"/>
      <c r="AT6" s="45"/>
      <c r="AU6" s="53"/>
      <c r="AV6" s="44"/>
      <c r="AW6" s="44"/>
      <c r="AX6" s="44"/>
      <c r="AY6" s="44"/>
      <c r="AZ6" s="44"/>
      <c r="BA6" s="45"/>
      <c r="BB6" s="44"/>
      <c r="BC6" s="44"/>
      <c r="BD6" s="44"/>
      <c r="BE6" s="44"/>
      <c r="BF6" s="44"/>
      <c r="BG6" s="45"/>
      <c r="BH6" s="53">
        <f>SUM(B6:F6)</f>
        <v>0</v>
      </c>
      <c r="BI6" s="156">
        <f>IF('Fiches match à 3'!B12&gt;'Fiches match à 3'!B14,1,0)</f>
        <v>0</v>
      </c>
      <c r="BJ6" s="156">
        <f>IF('Fiches match à 3'!C12&gt;'Fiches match à 3'!C14,1,0)</f>
        <v>0</v>
      </c>
      <c r="BK6" s="156">
        <f>IF('Fiches match à 3'!D12&gt;'Fiches match à 3'!D14,1,0)</f>
        <v>0</v>
      </c>
      <c r="BL6" s="156">
        <f>IF('Fiches match à 3'!E12&gt;'Fiches match à 3'!E14,1,0)</f>
        <v>0</v>
      </c>
      <c r="BM6" s="156">
        <f>IF('Fiches match à 3'!F12&gt;'Fiches match à 3'!F14,1,0)</f>
        <v>0</v>
      </c>
      <c r="BN6" s="169">
        <f>IF(O6="W.O.",3,IF(H6="W.O.",0,SUM(BI6:BM6)))</f>
        <v>0</v>
      </c>
      <c r="BO6" s="156">
        <f>IF('Fiches match à 3'!B12&lt;'Fiches match à 3'!B14,1,0)</f>
        <v>0</v>
      </c>
      <c r="BP6" s="156">
        <f>IF('Fiches match à 3'!C12&lt;'Fiches match à 3'!C14,1,0)</f>
        <v>0</v>
      </c>
      <c r="BQ6" s="156">
        <f>IF('Fiches match à 3'!D12&lt;'Fiches match à 3'!D14,1,0)</f>
        <v>0</v>
      </c>
      <c r="BR6" s="156">
        <f>IF('Fiches match à 3'!E12&lt;'Fiches match à 3'!E14,1,0)</f>
        <v>0</v>
      </c>
      <c r="BS6" s="156">
        <f>IF('Fiches match à 3'!F12&lt;'Fiches match à 3'!F14,1,0)</f>
        <v>0</v>
      </c>
      <c r="BT6" s="169">
        <f>IF(H6="W.O.",3,IF(O6="W.O.",0,SUM(BO6:BS6)))</f>
        <v>0</v>
      </c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>
        <f>IF(B6="--",0,IF(B6&lt;0,-B6,IF(B6&gt;9,B6+2,11)))</f>
        <v>0</v>
      </c>
      <c r="DD6" s="44">
        <f t="shared" ref="DD6:DG6" si="4">IF(C6="--",0,IF(C6&lt;0,-C6,IF(C6&gt;9,C6+2,11)))</f>
        <v>0</v>
      </c>
      <c r="DE6" s="44">
        <f t="shared" si="4"/>
        <v>0</v>
      </c>
      <c r="DF6" s="44">
        <f t="shared" si="4"/>
        <v>0</v>
      </c>
      <c r="DG6" s="44">
        <f t="shared" si="4"/>
        <v>0</v>
      </c>
      <c r="DH6" s="45">
        <f>SUM(DC6:DG6)</f>
        <v>0</v>
      </c>
      <c r="DI6" s="44"/>
      <c r="DJ6" s="44">
        <f>IF(B6="--",0,IF(B6&lt;0,IF(B6&lt;-9,-B6+2,11),B6))</f>
        <v>0</v>
      </c>
      <c r="DK6" s="44">
        <f t="shared" ref="DK6:DN6" si="5">IF(C6="--",0,IF(C6&lt;0,IF(C6&lt;-9,-C6+2,11),C6))</f>
        <v>0</v>
      </c>
      <c r="DL6" s="44">
        <f t="shared" si="5"/>
        <v>0</v>
      </c>
      <c r="DM6" s="44">
        <f t="shared" si="5"/>
        <v>0</v>
      </c>
      <c r="DN6" s="44">
        <f t="shared" si="5"/>
        <v>0</v>
      </c>
      <c r="DO6" s="45">
        <f>SUM(DJ6:DN6)</f>
        <v>0</v>
      </c>
      <c r="DP6" s="44"/>
      <c r="DQ6" s="44"/>
      <c r="DR6" s="44"/>
      <c r="DS6" s="44"/>
      <c r="DT6" s="44"/>
    </row>
    <row r="7" spans="1:124" s="52" customFormat="1" ht="21.95" customHeight="1">
      <c r="A7" s="56" t="s">
        <v>52</v>
      </c>
      <c r="B7" s="170" t="str">
        <f>IF('Fiches match à 3'!J12="","--",IF('Fiches match à 3'!J12&gt;'Fiches match à 3'!J14,'Fiches match à 3'!J14,-'Fiches match à 3'!J12))</f>
        <v>--</v>
      </c>
      <c r="C7" s="170" t="str">
        <f>IF('Fiches match à 3'!K12="","--",IF('Fiches match à 3'!K12&gt;'Fiches match à 3'!K14,'Fiches match à 3'!K14,-'Fiches match à 3'!K12))</f>
        <v>--</v>
      </c>
      <c r="D7" s="170" t="str">
        <f>IF('Fiches match à 3'!L12="","--",IF('Fiches match à 3'!L12&gt;'Fiches match à 3'!L14,'Fiches match à 3'!L14,-'Fiches match à 3'!L12))</f>
        <v>--</v>
      </c>
      <c r="E7" s="170" t="str">
        <f>IF('Fiches match à 3'!M12="","--",IF('Fiches match à 3'!M12&gt;'Fiches match à 3'!M14,'Fiches match à 3'!M14,-'Fiches match à 3'!M12))</f>
        <v>--</v>
      </c>
      <c r="F7" s="170" t="str">
        <f>IF('Fiches match à 3'!N12="","--",IF('Fiches match à 3'!N12&gt;'Fiches match à 3'!N14,'Fiches match à 3'!N14,-'Fiches match à 3'!N12))</f>
        <v>--</v>
      </c>
      <c r="G7" s="57" t="s">
        <v>191</v>
      </c>
      <c r="H7" s="289" t="str">
        <f>IF(G7="Double AB",'Equipes match à 3'!G14 &amp; " - " &amp; 'Equipes match à 3'!G15,IF(G7="Double AC",'Equipes match à 3'!G14 &amp; " - " &amp; 'Equipes match à 3'!G16,IF(G7="Double BC",'Equipes match à 3'!G15 &amp; " - " &amp; 'Equipes match à 3'!G16,"")))</f>
        <v xml:space="preserve"> - </v>
      </c>
      <c r="I7" s="289"/>
      <c r="J7" s="289"/>
      <c r="K7" s="289"/>
      <c r="L7" s="280" t="s">
        <v>39</v>
      </c>
      <c r="M7" s="280"/>
      <c r="N7" s="58" t="s">
        <v>192</v>
      </c>
      <c r="O7" s="289" t="str">
        <f>IF(N7="Double XY",'Equipes match à 3'!G26 &amp; " - " &amp; 'Equipes match à 3'!G27,IF(N7="Double XZ",'Equipes match à 3'!G26 &amp; " - " &amp; 'Equipes match à 3'!G28,IF(N7="Double YZ",'Equipes match à 3'!G27 &amp; " - " &amp; 'Equipes match à 3'!G28,"")))</f>
        <v xml:space="preserve"> - </v>
      </c>
      <c r="P7" s="289"/>
      <c r="Q7" s="289"/>
      <c r="R7" s="289"/>
      <c r="S7" s="48" t="str">
        <f>IF('Equipes match à 3'!J12="","",IF(H7="W.O.",0,IF(AN7=3,2,1)))</f>
        <v/>
      </c>
      <c r="T7" s="49" t="str">
        <f>IF('Equipes match à 3'!J12="","",IF(O7="W.O.",0,IF(AT7=3,2,1)))</f>
        <v/>
      </c>
      <c r="U7" s="50"/>
      <c r="V7" s="51"/>
      <c r="W7" s="50"/>
      <c r="X7" s="51"/>
      <c r="AF7" s="44"/>
      <c r="AG7" s="44">
        <v>4</v>
      </c>
      <c r="AH7" s="53">
        <f>SUM(B7:F7)</f>
        <v>0</v>
      </c>
      <c r="AI7" s="156">
        <f>IF('Fiches match à 3'!J12&gt;'Fiches match à 3'!J14,1,0)</f>
        <v>0</v>
      </c>
      <c r="AJ7" s="156">
        <f>IF('Fiches match à 3'!K12&gt;'Fiches match à 3'!K14,1,0)</f>
        <v>0</v>
      </c>
      <c r="AK7" s="156">
        <f>IF('Fiches match à 3'!L12&gt;'Fiches match à 3'!L14,1,0)</f>
        <v>0</v>
      </c>
      <c r="AL7" s="156">
        <f>IF('Fiches match à 3'!M12&gt;'Fiches match à 3'!M14,1,0)</f>
        <v>0</v>
      </c>
      <c r="AM7" s="156">
        <f>IF('Fiches match à 3'!N12&gt;'Fiches match à 3'!N14,1,0)</f>
        <v>0</v>
      </c>
      <c r="AN7" s="169">
        <f>IF(O7="W.O.",3,IF(H7="W.O.",0,SUM(AI7:AM7)))</f>
        <v>0</v>
      </c>
      <c r="AO7" s="156">
        <f>IF('Fiches match à 3'!J12&lt;'Fiches match à 3'!J14,1,0)</f>
        <v>0</v>
      </c>
      <c r="AP7" s="156">
        <f>IF('Fiches match à 3'!K12&lt;'Fiches match à 3'!K14,1,0)</f>
        <v>0</v>
      </c>
      <c r="AQ7" s="156">
        <f>IF('Fiches match à 3'!L12&lt;'Fiches match à 3'!L14,1,0)</f>
        <v>0</v>
      </c>
      <c r="AR7" s="156">
        <f>IF('Fiches match à 3'!M12&lt;'Fiches match à 3'!M14,1,0)</f>
        <v>0</v>
      </c>
      <c r="AS7" s="156">
        <f>IF('Fiches match à 3'!N12&lt;'Fiches match à 3'!N14,1,0)</f>
        <v>0</v>
      </c>
      <c r="AT7" s="169">
        <f>IF(H7="W.O.",3,IF(O7="W.O.",0,SUM(AO7:AS7)))</f>
        <v>0</v>
      </c>
      <c r="AU7" s="59"/>
      <c r="AV7" s="44"/>
      <c r="AW7" s="44"/>
      <c r="AX7" s="44"/>
      <c r="AY7" s="44"/>
      <c r="AZ7" s="44"/>
      <c r="BA7" s="45"/>
      <c r="BB7" s="44"/>
      <c r="BC7" s="44"/>
      <c r="BD7" s="44"/>
      <c r="BE7" s="44"/>
      <c r="BF7" s="44"/>
      <c r="BG7" s="45"/>
      <c r="BH7" s="53"/>
      <c r="BI7" s="44"/>
      <c r="BJ7" s="44"/>
      <c r="BK7" s="44"/>
      <c r="BL7" s="44"/>
      <c r="BM7" s="44"/>
      <c r="BN7" s="45"/>
      <c r="BO7" s="44"/>
      <c r="BP7" s="44"/>
      <c r="BQ7" s="44"/>
      <c r="BR7" s="44"/>
      <c r="BS7" s="44"/>
      <c r="BT7" s="45"/>
      <c r="BU7" s="44"/>
      <c r="BV7" s="44"/>
      <c r="BW7" s="44"/>
      <c r="BX7" s="44"/>
      <c r="BY7" s="44"/>
      <c r="BZ7" s="44"/>
      <c r="CA7" s="44">
        <f>IF(B7="--",0,IF(B7&lt;0,-B7,IF(B7&gt;9,B7+2,11)))</f>
        <v>0</v>
      </c>
      <c r="CB7" s="44">
        <f t="shared" ref="CB7:CB8" si="6">IF(C7="--",0,IF(C7&lt;0,-C7,IF(C7&gt;9,C7+2,11)))</f>
        <v>0</v>
      </c>
      <c r="CC7" s="44">
        <f t="shared" ref="CC7:CC8" si="7">IF(D7="--",0,IF(D7&lt;0,-D7,IF(D7&gt;9,D7+2,11)))</f>
        <v>0</v>
      </c>
      <c r="CD7" s="44">
        <f t="shared" ref="CD7:CD8" si="8">IF(E7="--",0,IF(E7&lt;0,-E7,IF(E7&gt;9,E7+2,11)))</f>
        <v>0</v>
      </c>
      <c r="CE7" s="44">
        <f t="shared" ref="CE7:CE8" si="9">IF(F7="--",0,IF(F7&lt;0,-F7,IF(F7&gt;9,F7+2,11)))</f>
        <v>0</v>
      </c>
      <c r="CF7" s="45">
        <f>SUM(CA7:CE7)</f>
        <v>0</v>
      </c>
      <c r="CG7" s="44"/>
      <c r="CH7" s="44">
        <f>IF(B7="--",0,IF(B7&lt;0,IF(B7&lt;-9,-B7+2,11),B7))</f>
        <v>0</v>
      </c>
      <c r="CI7" s="44">
        <f t="shared" ref="CI7:CI8" si="10">IF(C7="--",0,IF(C7&lt;0,IF(C7&lt;-9,-C7+2,11),C7))</f>
        <v>0</v>
      </c>
      <c r="CJ7" s="44">
        <f t="shared" ref="CJ7:CJ8" si="11">IF(D7="--",0,IF(D7&lt;0,IF(D7&lt;-9,-D7+2,11),D7))</f>
        <v>0</v>
      </c>
      <c r="CK7" s="44">
        <f t="shared" ref="CK7:CK8" si="12">IF(E7="--",0,IF(E7&lt;0,IF(E7&lt;-9,-E7+2,11),E7))</f>
        <v>0</v>
      </c>
      <c r="CL7" s="44">
        <f t="shared" ref="CL7:CL8" si="13">IF(F7="--",0,IF(F7&lt;0,IF(F7&lt;-9,-F7+2,11),F7))</f>
        <v>0</v>
      </c>
      <c r="CM7" s="45">
        <f>SUM(CH7:CL7)</f>
        <v>0</v>
      </c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</row>
    <row r="8" spans="1:124" s="52" customFormat="1" ht="21.95" customHeight="1">
      <c r="A8" s="46"/>
      <c r="B8" s="170" t="str">
        <f>IF('Fiches match à 3'!B20="","--",IF('Fiches match à 3'!B20&gt;'Fiches match à 3'!B22,'Fiches match à 3'!B22,-'Fiches match à 3'!B20))</f>
        <v>--</v>
      </c>
      <c r="C8" s="170" t="str">
        <f>IF('Fiches match à 3'!C20="","--",IF('Fiches match à 3'!C20&gt;'Fiches match à 3'!C22,'Fiches match à 3'!C22,-'Fiches match à 3'!C20))</f>
        <v>--</v>
      </c>
      <c r="D8" s="170" t="str">
        <f>IF('Fiches match à 3'!D20="","--",IF('Fiches match à 3'!D20&gt;'Fiches match à 3'!D22,'Fiches match à 3'!D22,-'Fiches match à 3'!D20))</f>
        <v>--</v>
      </c>
      <c r="E8" s="170" t="str">
        <f>IF('Fiches match à 3'!E20="","--",IF('Fiches match à 3'!E20&gt;'Fiches match à 3'!E22,'Fiches match à 3'!E22,-'Fiches match à 3'!E20))</f>
        <v>--</v>
      </c>
      <c r="F8" s="170" t="str">
        <f>IF('Fiches match à 3'!F20="","--",IF('Fiches match à 3'!F20&gt;'Fiches match à 3'!F22,'Fiches match à 3'!F22,-'Fiches match à 3'!F20))</f>
        <v>--</v>
      </c>
      <c r="G8" s="47" t="s">
        <v>50</v>
      </c>
      <c r="H8" s="280" t="str">
        <f>IF('Equipes match à 3'!$G$15="W.O.",'Equipes match à 3'!$G$15,IF('Equipes match à 3'!$G$15="","",UPPER('Equipes match à 3'!$G$15) &amp; " " &amp; 'Equipes match à 3'!$L$15))</f>
        <v/>
      </c>
      <c r="I8" s="280"/>
      <c r="J8" s="280"/>
      <c r="K8" s="280"/>
      <c r="L8" s="280" t="s">
        <v>39</v>
      </c>
      <c r="M8" s="280"/>
      <c r="N8" s="162" t="s">
        <v>54</v>
      </c>
      <c r="O8" s="280" t="str">
        <f>IF('Equipes match à 3'!$G$27="W.O.",'Equipes match à 3'!$G$27,IF('Equipes match à 3'!$G$27="","",UPPER('Equipes match à 3'!$G$27) &amp; " " &amp; 'Equipes match à 3'!$L$27))</f>
        <v/>
      </c>
      <c r="P8" s="280"/>
      <c r="Q8" s="280"/>
      <c r="R8" s="280"/>
      <c r="S8" s="48" t="str">
        <f>IF('Equipes match à 3'!J12="","",IF(H8="W.O.",0,IF(AN8=3,2,1)))</f>
        <v/>
      </c>
      <c r="T8" s="49" t="str">
        <f>IF('Equipes match à 3'!J12="","",IF(O8="W.O.",0,IF(AT8=3,2,1)))</f>
        <v/>
      </c>
      <c r="U8" s="50"/>
      <c r="V8" s="51"/>
      <c r="W8" s="50"/>
      <c r="X8" s="51"/>
      <c r="AF8" s="44"/>
      <c r="AG8" s="44">
        <v>5</v>
      </c>
      <c r="AH8" s="53">
        <f>SUM(B8:F8)</f>
        <v>0</v>
      </c>
      <c r="AI8" s="156">
        <f>IF('Fiches match à 3'!B20&gt;'Fiches match à 3'!B22,1,0)</f>
        <v>0</v>
      </c>
      <c r="AJ8" s="156">
        <f>IF('Fiches match à 3'!C20&gt;'Fiches match à 3'!C22,1,0)</f>
        <v>0</v>
      </c>
      <c r="AK8" s="156">
        <f>IF('Fiches match à 3'!D20&gt;'Fiches match à 3'!D22,1,0)</f>
        <v>0</v>
      </c>
      <c r="AL8" s="156">
        <f>IF('Fiches match à 3'!E20&gt;'Fiches match à 3'!E22,1,0)</f>
        <v>0</v>
      </c>
      <c r="AM8" s="156">
        <f>IF('Fiches match à 3'!F20&gt;'Fiches match à 3'!F22,1,0)</f>
        <v>0</v>
      </c>
      <c r="AN8" s="169">
        <f>IF(O8="W.O.",3,IF(H8="W.O.",0,SUM(AI8:AM8)))</f>
        <v>0</v>
      </c>
      <c r="AO8" s="156">
        <f>IF('Fiches match à 3'!B20&lt;'Fiches match à 3'!B22,1,0)</f>
        <v>0</v>
      </c>
      <c r="AP8" s="156">
        <f>IF('Fiches match à 3'!C20&lt;'Fiches match à 3'!C22,1,0)</f>
        <v>0</v>
      </c>
      <c r="AQ8" s="156">
        <f>IF('Fiches match à 3'!D20&lt;'Fiches match à 3'!D22,1,0)</f>
        <v>0</v>
      </c>
      <c r="AR8" s="156">
        <f>IF('Fiches match à 3'!E20&lt;'Fiches match à 3'!E22,1,0)</f>
        <v>0</v>
      </c>
      <c r="AS8" s="156">
        <f>IF('Fiches match à 3'!F20&lt;'Fiches match à 3'!F22,1,0)</f>
        <v>0</v>
      </c>
      <c r="AT8" s="169">
        <f>IF(H8="W.O.",3,IF(O8="W.O.",0,SUM(AO8:AS8)))</f>
        <v>0</v>
      </c>
      <c r="AU8" s="59"/>
      <c r="AV8" s="44"/>
      <c r="AW8" s="44"/>
      <c r="AX8" s="44"/>
      <c r="AY8" s="44"/>
      <c r="AZ8" s="44"/>
      <c r="BA8" s="45"/>
      <c r="BB8" s="44"/>
      <c r="BC8" s="44"/>
      <c r="BD8" s="44"/>
      <c r="BE8" s="44"/>
      <c r="BF8" s="44"/>
      <c r="BG8" s="45"/>
      <c r="BH8" s="53"/>
      <c r="BI8" s="44"/>
      <c r="BJ8" s="44"/>
      <c r="BK8" s="44"/>
      <c r="BL8" s="44"/>
      <c r="BM8" s="44"/>
      <c r="BN8" s="45"/>
      <c r="BO8" s="44"/>
      <c r="BP8" s="44"/>
      <c r="BQ8" s="44"/>
      <c r="BR8" s="44"/>
      <c r="BS8" s="44"/>
      <c r="BT8" s="45"/>
      <c r="BU8" s="44"/>
      <c r="BV8" s="44"/>
      <c r="BW8" s="44"/>
      <c r="BX8" s="44"/>
      <c r="BY8" s="44"/>
      <c r="BZ8" s="44"/>
      <c r="CA8" s="44">
        <f>IF(B8="--",0,IF(B8&lt;0,-B8,IF(B8&gt;9,B8+2,11)))</f>
        <v>0</v>
      </c>
      <c r="CB8" s="44">
        <f t="shared" si="6"/>
        <v>0</v>
      </c>
      <c r="CC8" s="44">
        <f t="shared" si="7"/>
        <v>0</v>
      </c>
      <c r="CD8" s="44">
        <f t="shared" si="8"/>
        <v>0</v>
      </c>
      <c r="CE8" s="44">
        <f t="shared" si="9"/>
        <v>0</v>
      </c>
      <c r="CF8" s="45">
        <f>SUM(CA8:CE8)</f>
        <v>0</v>
      </c>
      <c r="CG8" s="44"/>
      <c r="CH8" s="44">
        <f>IF(B8="--",0,IF(B8&lt;0,IF(B8&lt;-9,-B8+2,11),B8))</f>
        <v>0</v>
      </c>
      <c r="CI8" s="44">
        <f t="shared" si="10"/>
        <v>0</v>
      </c>
      <c r="CJ8" s="44">
        <f t="shared" si="11"/>
        <v>0</v>
      </c>
      <c r="CK8" s="44">
        <f t="shared" si="12"/>
        <v>0</v>
      </c>
      <c r="CL8" s="44">
        <f t="shared" si="13"/>
        <v>0</v>
      </c>
      <c r="CM8" s="45">
        <f>SUM(CH8:CL8)</f>
        <v>0</v>
      </c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</row>
    <row r="9" spans="1:124" s="52" customFormat="1" ht="21.95" customHeight="1">
      <c r="A9" s="54" t="s">
        <v>57</v>
      </c>
      <c r="B9" s="170" t="str">
        <f>IF('Fiches match à 3'!J20="","--",IF('Fiches match à 3'!J20&gt;'Fiches match à 3'!J22,'Fiches match à 3'!J22,-'Fiches match à 3'!J20))</f>
        <v>--</v>
      </c>
      <c r="C9" s="170" t="str">
        <f>IF('Fiches match à 3'!K20="","--",IF('Fiches match à 3'!K20&gt;'Fiches match à 3'!K22,'Fiches match à 3'!K22,-'Fiches match à 3'!K20))</f>
        <v>--</v>
      </c>
      <c r="D9" s="170" t="str">
        <f>IF('Fiches match à 3'!L20="","--",IF('Fiches match à 3'!L20&gt;'Fiches match à 3'!L22,'Fiches match à 3'!L22,-'Fiches match à 3'!L20))</f>
        <v>--</v>
      </c>
      <c r="E9" s="170" t="str">
        <f>IF('Fiches match à 3'!M20="","--",IF('Fiches match à 3'!M20&gt;'Fiches match à 3'!M22,'Fiches match à 3'!M22,-'Fiches match à 3'!M20))</f>
        <v>--</v>
      </c>
      <c r="F9" s="170" t="str">
        <f>IF('Fiches match à 3'!N20="","--",IF('Fiches match à 3'!N20&gt;'Fiches match à 3'!N22,'Fiches match à 3'!N22,-'Fiches match à 3'!N20))</f>
        <v>--</v>
      </c>
      <c r="G9" s="47" t="s">
        <v>78</v>
      </c>
      <c r="H9" s="280" t="str">
        <f>IF('Equipes match à 3'!$G$21="W.O.",'Equipes match à 3'!$G$21,IF('Equipes match à 3'!$G$21="","",UPPER('Equipes match à 3'!$G$21) &amp; " " &amp; 'Equipes match à 3'!$L$21))</f>
        <v/>
      </c>
      <c r="I9" s="280"/>
      <c r="J9" s="280"/>
      <c r="K9" s="280"/>
      <c r="L9" s="280" t="s">
        <v>39</v>
      </c>
      <c r="M9" s="280"/>
      <c r="N9" s="162" t="s">
        <v>55</v>
      </c>
      <c r="O9" s="280" t="str">
        <f>IF('Equipes match à 3'!$G$26="W.O.",'Equipes match à 3'!$G$26,IF('Equipes match à 3'!$G$26="","",UPPER('Equipes match à 3'!$G$26) &amp; " " &amp; 'Equipes match à 3'!$L$26))</f>
        <v/>
      </c>
      <c r="P9" s="280"/>
      <c r="Q9" s="280"/>
      <c r="R9" s="280"/>
      <c r="S9" s="50"/>
      <c r="T9" s="51"/>
      <c r="U9" s="48" t="str">
        <f>IF('Equipes match à 3'!J12="","",IF(H9="W.O.",0,IF(BA9=3,2,1)))</f>
        <v/>
      </c>
      <c r="V9" s="49" t="str">
        <f>IF('Equipes match à 3'!J12="","",IF(O9="W.O.",0,IF(BG9=3,2,1)))</f>
        <v/>
      </c>
      <c r="W9" s="50"/>
      <c r="X9" s="51"/>
      <c r="AF9" s="44"/>
      <c r="AG9" s="44">
        <v>6</v>
      </c>
      <c r="AH9" s="53"/>
      <c r="AI9" s="44"/>
      <c r="AJ9" s="44"/>
      <c r="AK9" s="44"/>
      <c r="AL9" s="44"/>
      <c r="AM9" s="44"/>
      <c r="AN9" s="45"/>
      <c r="AO9" s="44"/>
      <c r="AP9" s="44"/>
      <c r="AQ9" s="44"/>
      <c r="AR9" s="44"/>
      <c r="AS9" s="44"/>
      <c r="AT9" s="45"/>
      <c r="AU9" s="53">
        <f>SUM(B9:F9)</f>
        <v>0</v>
      </c>
      <c r="AV9" s="156">
        <f>IF('Fiches match à 3'!J20&gt;'Fiches match à 3'!J22,1,0)</f>
        <v>0</v>
      </c>
      <c r="AW9" s="156">
        <f>IF('Fiches match à 3'!K20&gt;'Fiches match à 3'!K22,1,0)</f>
        <v>0</v>
      </c>
      <c r="AX9" s="156">
        <f>IF('Fiches match à 3'!L20&gt;'Fiches match à 3'!L22,1,0)</f>
        <v>0</v>
      </c>
      <c r="AY9" s="156">
        <f>IF('Fiches match à 3'!M20&gt;'Fiches match à 3'!M22,1,0)</f>
        <v>0</v>
      </c>
      <c r="AZ9" s="156">
        <f>IF('Fiches match à 3'!N20&gt;'Fiches match à 3'!N22,1,0)</f>
        <v>0</v>
      </c>
      <c r="BA9" s="169">
        <f>IF(O9="W.O.",3,IF(H9="W.O.",0,SUM(AV9:AZ9)))</f>
        <v>0</v>
      </c>
      <c r="BB9" s="156">
        <f>IF('Fiches match à 3'!J20&lt;'Fiches match à 3'!J22,1,0)</f>
        <v>0</v>
      </c>
      <c r="BC9" s="156">
        <f>IF('Fiches match à 3'!K20&lt;'Fiches match à 3'!K22,1,0)</f>
        <v>0</v>
      </c>
      <c r="BD9" s="156">
        <f>IF('Fiches match à 3'!L20&lt;'Fiches match à 3'!L22,1,0)</f>
        <v>0</v>
      </c>
      <c r="BE9" s="156">
        <f>IF('Fiches match à 3'!M20&lt;'Fiches match à 3'!M22,1,0)</f>
        <v>0</v>
      </c>
      <c r="BF9" s="156">
        <f>IF('Fiches match à 3'!N20&lt;'Fiches match à 3'!N22,1,0)</f>
        <v>0</v>
      </c>
      <c r="BG9" s="169">
        <f>IF(H9="W.O.",3,IF(O9="W.O.",0,SUM(BB9:BF9)))</f>
        <v>0</v>
      </c>
      <c r="BH9" s="59"/>
      <c r="BI9" s="44"/>
      <c r="BJ9" s="44"/>
      <c r="BK9" s="44"/>
      <c r="BL9" s="44"/>
      <c r="BM9" s="44"/>
      <c r="BN9" s="45"/>
      <c r="BO9" s="44"/>
      <c r="BP9" s="44"/>
      <c r="BQ9" s="44"/>
      <c r="BR9" s="44"/>
      <c r="BS9" s="44"/>
      <c r="BT9" s="45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>
        <f>IF(B9="--",0,IF(B9&lt;0,-B9,IF(B9&gt;9,B9+2,11)))</f>
        <v>0</v>
      </c>
      <c r="CP9" s="44">
        <f t="shared" ref="CP9" si="14">IF(C9="--",0,IF(C9&lt;0,-C9,IF(C9&gt;9,C9+2,11)))</f>
        <v>0</v>
      </c>
      <c r="CQ9" s="44">
        <f t="shared" ref="CQ9" si="15">IF(D9="--",0,IF(D9&lt;0,-D9,IF(D9&gt;9,D9+2,11)))</f>
        <v>0</v>
      </c>
      <c r="CR9" s="44">
        <f t="shared" ref="CR9" si="16">IF(E9="--",0,IF(E9&lt;0,-E9,IF(E9&gt;9,E9+2,11)))</f>
        <v>0</v>
      </c>
      <c r="CS9" s="44">
        <f t="shared" ref="CS9" si="17">IF(F9="--",0,IF(F9&lt;0,-F9,IF(F9&gt;9,F9+2,11)))</f>
        <v>0</v>
      </c>
      <c r="CT9" s="45">
        <f>SUM(CO9:CS9)</f>
        <v>0</v>
      </c>
      <c r="CU9" s="44"/>
      <c r="CV9" s="44">
        <f>IF(B9="--",0,IF(B9&lt;0,IF(B9&lt;-9,-B9+2,11),B9))</f>
        <v>0</v>
      </c>
      <c r="CW9" s="44">
        <f t="shared" ref="CW9" si="18">IF(C9="--",0,IF(C9&lt;0,IF(C9&lt;-9,-C9+2,11),C9))</f>
        <v>0</v>
      </c>
      <c r="CX9" s="44">
        <f t="shared" ref="CX9" si="19">IF(D9="--",0,IF(D9&lt;0,IF(D9&lt;-9,-D9+2,11),D9))</f>
        <v>0</v>
      </c>
      <c r="CY9" s="44">
        <f t="shared" ref="CY9" si="20">IF(E9="--",0,IF(E9&lt;0,IF(E9&lt;-9,-E9+2,11),E9))</f>
        <v>0</v>
      </c>
      <c r="CZ9" s="44">
        <f t="shared" ref="CZ9" si="21">IF(F9="--",0,IF(F9&lt;0,IF(F9&lt;-9,-F9+2,11),F9))</f>
        <v>0</v>
      </c>
      <c r="DA9" s="45">
        <f>SUM(CV9:CZ9)</f>
        <v>0</v>
      </c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</row>
    <row r="10" spans="1:124" s="52" customFormat="1" ht="21.95" customHeight="1">
      <c r="A10" s="55"/>
      <c r="B10" s="170" t="str">
        <f>IF('Fiches match à 3'!B28="","--",IF('Fiches match à 3'!B28&gt;'Fiches match à 3'!B30,'Fiches match à 3'!B30,-'Fiches match à 3'!B28))</f>
        <v>--</v>
      </c>
      <c r="C10" s="170" t="str">
        <f>IF('Fiches match à 3'!C28="","--",IF('Fiches match à 3'!C28&gt;'Fiches match à 3'!C30,'Fiches match à 3'!C30,-'Fiches match à 3'!C28))</f>
        <v>--</v>
      </c>
      <c r="D10" s="170" t="str">
        <f>IF('Fiches match à 3'!D28="","--",IF('Fiches match à 3'!D28&gt;'Fiches match à 3'!D30,'Fiches match à 3'!D30,-'Fiches match à 3'!D28))</f>
        <v>--</v>
      </c>
      <c r="E10" s="170" t="str">
        <f>IF('Fiches match à 3'!E28="","--",IF('Fiches match à 3'!E28&gt;'Fiches match à 3'!E30,'Fiches match à 3'!E30,-'Fiches match à 3'!E28))</f>
        <v>--</v>
      </c>
      <c r="F10" s="170" t="str">
        <f>IF('Fiches match à 3'!F28="","--",IF('Fiches match à 3'!F28&gt;'Fiches match à 3'!F30,'Fiches match à 3'!F30,-'Fiches match à 3'!F28))</f>
        <v>--</v>
      </c>
      <c r="G10" s="47" t="s">
        <v>63</v>
      </c>
      <c r="H10" s="280" t="str">
        <f>IF('Equipes match à 3'!$G$14="W.O.",'Equipes match à 3'!$G$14,IF('Equipes match à 3'!$G$14="","",UPPER('Equipes match à 3'!$G$14) &amp; " " &amp; 'Equipes match à 3'!$L$14))</f>
        <v/>
      </c>
      <c r="I10" s="280"/>
      <c r="J10" s="280"/>
      <c r="K10" s="280"/>
      <c r="L10" s="280" t="s">
        <v>39</v>
      </c>
      <c r="M10" s="280"/>
      <c r="N10" s="162" t="s">
        <v>79</v>
      </c>
      <c r="O10" s="280" t="str">
        <f>IF('Equipes match à 3'!$G$20="W.O.",'Equipes match à 3'!$G$20,IF('Equipes match à 3'!$G$20="","",UPPER('Equipes match à 3'!$G$20) &amp; " " &amp; 'Equipes match à 3'!$L$20))</f>
        <v/>
      </c>
      <c r="P10" s="280"/>
      <c r="Q10" s="280"/>
      <c r="R10" s="280"/>
      <c r="S10" s="50"/>
      <c r="T10" s="51"/>
      <c r="U10" s="50"/>
      <c r="V10" s="51"/>
      <c r="W10" s="48" t="str">
        <f>IF('Equipes match à 3'!J12="","",IF(H10="W.O.",0,IF(BN10=3,2,1)))</f>
        <v/>
      </c>
      <c r="X10" s="49" t="str">
        <f>IF('Equipes match à 3'!J12="","",IF(O10="W.O.",0,IF(BT10=3,2,1)))</f>
        <v/>
      </c>
      <c r="AF10" s="44"/>
      <c r="AG10" s="44">
        <v>7</v>
      </c>
      <c r="AH10" s="53"/>
      <c r="AI10" s="44"/>
      <c r="AJ10" s="44"/>
      <c r="AK10" s="44"/>
      <c r="AL10" s="44"/>
      <c r="AM10" s="44"/>
      <c r="AN10" s="45"/>
      <c r="AO10" s="44"/>
      <c r="AP10" s="44"/>
      <c r="AQ10" s="44"/>
      <c r="AR10" s="44"/>
      <c r="AS10" s="44"/>
      <c r="AT10" s="45"/>
      <c r="AU10" s="53"/>
      <c r="AV10" s="44"/>
      <c r="AW10" s="44"/>
      <c r="AX10" s="44"/>
      <c r="AY10" s="44"/>
      <c r="AZ10" s="44"/>
      <c r="BA10" s="45"/>
      <c r="BB10" s="44"/>
      <c r="BC10" s="44"/>
      <c r="BD10" s="44"/>
      <c r="BE10" s="44"/>
      <c r="BF10" s="44"/>
      <c r="BG10" s="45"/>
      <c r="BH10" s="53">
        <f>SUM(B10:F10)</f>
        <v>0</v>
      </c>
      <c r="BI10" s="156">
        <f>IF('Fiches match à 3'!B28&gt;'Fiches match à 3'!B30,1,0)</f>
        <v>0</v>
      </c>
      <c r="BJ10" s="156">
        <f>IF('Fiches match à 3'!C28&gt;'Fiches match à 3'!C30,1,0)</f>
        <v>0</v>
      </c>
      <c r="BK10" s="156">
        <f>IF('Fiches match à 3'!D28&gt;'Fiches match à 3'!D30,1,0)</f>
        <v>0</v>
      </c>
      <c r="BL10" s="156">
        <f>IF('Fiches match à 3'!E28&gt;'Fiches match à 3'!E30,1,0)</f>
        <v>0</v>
      </c>
      <c r="BM10" s="156">
        <f>IF('Fiches match à 3'!F28&gt;'Fiches match à 3'!F30,1,0)</f>
        <v>0</v>
      </c>
      <c r="BN10" s="169">
        <f>IF(O10="W.O.",3,IF(H10="W.O.",0,SUM(BI10:BM10)))</f>
        <v>0</v>
      </c>
      <c r="BO10" s="156">
        <f>IF('Fiches match à 3'!B28&lt;'Fiches match à 3'!B30,1,0)</f>
        <v>0</v>
      </c>
      <c r="BP10" s="156">
        <f>IF('Fiches match à 3'!C28&lt;'Fiches match à 3'!C30,1,0)</f>
        <v>0</v>
      </c>
      <c r="BQ10" s="156">
        <f>IF('Fiches match à 3'!D28&lt;'Fiches match à 3'!D30,1,0)</f>
        <v>0</v>
      </c>
      <c r="BR10" s="156">
        <f>IF('Fiches match à 3'!E28&lt;'Fiches match à 3'!E30,1,0)</f>
        <v>0</v>
      </c>
      <c r="BS10" s="156">
        <f>IF('Fiches match à 3'!F28&lt;'Fiches match à 3'!F30,1,0)</f>
        <v>0</v>
      </c>
      <c r="BT10" s="169">
        <f>IF(H10="W.O.",3,IF(O10="W.O.",0,SUM(BO10:BS10)))</f>
        <v>0</v>
      </c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>
        <f>IF(B10="--",0,IF(B10&lt;0,-B10,IF(B10&gt;9,B10+2,11)))</f>
        <v>0</v>
      </c>
      <c r="DD10" s="44">
        <f t="shared" ref="DD10" si="22">IF(C10="--",0,IF(C10&lt;0,-C10,IF(C10&gt;9,C10+2,11)))</f>
        <v>0</v>
      </c>
      <c r="DE10" s="44">
        <f t="shared" ref="DE10" si="23">IF(D10="--",0,IF(D10&lt;0,-D10,IF(D10&gt;9,D10+2,11)))</f>
        <v>0</v>
      </c>
      <c r="DF10" s="44">
        <f t="shared" ref="DF10" si="24">IF(E10="--",0,IF(E10&lt;0,-E10,IF(E10&gt;9,E10+2,11)))</f>
        <v>0</v>
      </c>
      <c r="DG10" s="44">
        <f t="shared" ref="DG10" si="25">IF(F10="--",0,IF(F10&lt;0,-F10,IF(F10&gt;9,F10+2,11)))</f>
        <v>0</v>
      </c>
      <c r="DH10" s="45">
        <f>SUM(DC10:DG10)</f>
        <v>0</v>
      </c>
      <c r="DI10" s="44"/>
      <c r="DJ10" s="44">
        <f>IF(B10="--",0,IF(B10&lt;0,IF(B10&lt;-9,-B10+2,11),B10))</f>
        <v>0</v>
      </c>
      <c r="DK10" s="44">
        <f t="shared" ref="DK10" si="26">IF(C10="--",0,IF(C10&lt;0,IF(C10&lt;-9,-C10+2,11),C10))</f>
        <v>0</v>
      </c>
      <c r="DL10" s="44">
        <f t="shared" ref="DL10" si="27">IF(D10="--",0,IF(D10&lt;0,IF(D10&lt;-9,-D10+2,11),D10))</f>
        <v>0</v>
      </c>
      <c r="DM10" s="44">
        <f t="shared" ref="DM10" si="28">IF(E10="--",0,IF(E10&lt;0,IF(E10&lt;-9,-E10+2,11),E10))</f>
        <v>0</v>
      </c>
      <c r="DN10" s="44">
        <f t="shared" ref="DN10" si="29">IF(F10="--",0,IF(F10&lt;0,IF(F10&lt;-9,-F10+2,11),F10))</f>
        <v>0</v>
      </c>
      <c r="DO10" s="45">
        <f>SUM(DJ10:DN10)</f>
        <v>0</v>
      </c>
      <c r="DP10" s="44"/>
      <c r="DQ10" s="44"/>
      <c r="DR10" s="44"/>
      <c r="DS10" s="44"/>
      <c r="DT10" s="44"/>
    </row>
    <row r="11" spans="1:124" s="52" customFormat="1" ht="21.95" customHeight="1">
      <c r="A11" s="56" t="s">
        <v>58</v>
      </c>
      <c r="B11" s="170" t="str">
        <f>IF('Fiches match à 3'!J28="","--",IF('Fiches match à 3'!J28&gt;'Fiches match à 3'!J30,'Fiches match à 3'!J30,-'Fiches match à 3'!J28))</f>
        <v>--</v>
      </c>
      <c r="C11" s="170" t="str">
        <f>IF('Fiches match à 3'!K28="","--",IF('Fiches match à 3'!K28&gt;'Fiches match à 3'!K30,'Fiches match à 3'!K30,-'Fiches match à 3'!K28))</f>
        <v>--</v>
      </c>
      <c r="D11" s="170" t="str">
        <f>IF('Fiches match à 3'!L28="","--",IF('Fiches match à 3'!L28&gt;'Fiches match à 3'!L30,'Fiches match à 3'!L30,-'Fiches match à 3'!L28))</f>
        <v>--</v>
      </c>
      <c r="E11" s="170" t="str">
        <f>IF('Fiches match à 3'!M28="","--",IF('Fiches match à 3'!M28&gt;'Fiches match à 3'!M30,'Fiches match à 3'!M30,-'Fiches match à 3'!M28))</f>
        <v>--</v>
      </c>
      <c r="F11" s="170" t="str">
        <f>IF('Fiches match à 3'!N28="","--",IF('Fiches match à 3'!N28&gt;'Fiches match à 3'!N30,'Fiches match à 3'!N30,-'Fiches match à 3'!N28))</f>
        <v>--</v>
      </c>
      <c r="G11" s="60" t="s">
        <v>193</v>
      </c>
      <c r="H11" s="289" t="str">
        <f>IF(G11="Double RS",'Equipes match à 3'!G20 &amp; " - " &amp; 'Equipes match à 3'!G21,IF(G11="Double RT",'Equipes match à 3'!G20 &amp; " - " &amp; 'Equipes match à 3'!G22,IF(G11="Double ST",'Equipes match à 3'!G21 &amp; " - " &amp; 'Equipes match à 3'!G22,"")))</f>
        <v xml:space="preserve"> - </v>
      </c>
      <c r="I11" s="289"/>
      <c r="J11" s="289"/>
      <c r="K11" s="289"/>
      <c r="L11" s="280" t="s">
        <v>39</v>
      </c>
      <c r="M11" s="280"/>
      <c r="N11" s="58" t="s">
        <v>192</v>
      </c>
      <c r="O11" s="289" t="str">
        <f>IF(N11="Double XY",'Equipes match à 3'!G26 &amp; " - " &amp; 'Equipes match à 3'!G27,IF(N11="Double XZ",'Equipes match à 3'!G26 &amp; " - " &amp; 'Equipes match à 3'!G28,IF(N11="Double YZ",'Equipes match à 3'!G27 &amp; " - " &amp; 'Equipes match à 3'!G28,"")))</f>
        <v xml:space="preserve"> - </v>
      </c>
      <c r="P11" s="289"/>
      <c r="Q11" s="289"/>
      <c r="R11" s="289"/>
      <c r="S11" s="50"/>
      <c r="T11" s="51"/>
      <c r="U11" s="48" t="str">
        <f>IF('Equipes match à 3'!J12="","",IF(H11="W.O.",0,IF(BA11=3,2,1)))</f>
        <v/>
      </c>
      <c r="V11" s="49" t="str">
        <f>IF('Equipes match à 3'!J12="","",IF(O11="W.O.",0,IF(BG11=3,2,1)))</f>
        <v/>
      </c>
      <c r="W11" s="50"/>
      <c r="X11" s="51"/>
      <c r="AF11" s="44"/>
      <c r="AG11" s="44">
        <v>8</v>
      </c>
      <c r="AH11" s="53"/>
      <c r="AI11" s="44"/>
      <c r="AJ11" s="44"/>
      <c r="AK11" s="44"/>
      <c r="AL11" s="44"/>
      <c r="AM11" s="44"/>
      <c r="AN11" s="45"/>
      <c r="AO11" s="44"/>
      <c r="AP11" s="44"/>
      <c r="AQ11" s="44"/>
      <c r="AR11" s="44"/>
      <c r="AS11" s="44"/>
      <c r="AT11" s="45"/>
      <c r="AU11" s="53">
        <f>SUM(B11:F11)</f>
        <v>0</v>
      </c>
      <c r="AV11" s="156">
        <f>IF('Fiches match à 3'!J28&gt;'Fiches match à 3'!J30,1,0)</f>
        <v>0</v>
      </c>
      <c r="AW11" s="156">
        <f>IF('Fiches match à 3'!K28&gt;'Fiches match à 3'!K30,1,0)</f>
        <v>0</v>
      </c>
      <c r="AX11" s="156">
        <f>IF('Fiches match à 3'!L28&gt;'Fiches match à 3'!L30,1,0)</f>
        <v>0</v>
      </c>
      <c r="AY11" s="156">
        <f>IF('Fiches match à 3'!M28&gt;'Fiches match à 3'!M30,1,0)</f>
        <v>0</v>
      </c>
      <c r="AZ11" s="156">
        <f>IF('Fiches match à 3'!N28&gt;'Fiches match à 3'!N30,1,0)</f>
        <v>0</v>
      </c>
      <c r="BA11" s="169">
        <f>IF(O11="W.O.",3,IF(H11="W.O.",0,SUM(AV11:AZ11)))</f>
        <v>0</v>
      </c>
      <c r="BB11" s="156">
        <f>IF('Fiches match à 3'!J28&lt;'Fiches match à 3'!J30,1,0)</f>
        <v>0</v>
      </c>
      <c r="BC11" s="156">
        <f>IF('Fiches match à 3'!K28&lt;'Fiches match à 3'!K30,1,0)</f>
        <v>0</v>
      </c>
      <c r="BD11" s="156">
        <f>IF('Fiches match à 3'!L28&lt;'Fiches match à 3'!L30,1,0)</f>
        <v>0</v>
      </c>
      <c r="BE11" s="156">
        <f>IF('Fiches match à 3'!M28&lt;'Fiches match à 3'!M30,1,0)</f>
        <v>0</v>
      </c>
      <c r="BF11" s="156">
        <f>IF('Fiches match à 3'!N28&lt;'Fiches match à 3'!N30,1,0)</f>
        <v>0</v>
      </c>
      <c r="BG11" s="169">
        <f>IF(H11="W.O.",3,IF(O11="W.O.",0,SUM(BB11:BF11)))</f>
        <v>0</v>
      </c>
      <c r="BH11" s="59"/>
      <c r="BI11" s="44"/>
      <c r="BJ11" s="44"/>
      <c r="BK11" s="44"/>
      <c r="BL11" s="44"/>
      <c r="BM11" s="44"/>
      <c r="BN11" s="45"/>
      <c r="BO11" s="44"/>
      <c r="BP11" s="44"/>
      <c r="BQ11" s="44"/>
      <c r="BR11" s="44"/>
      <c r="BS11" s="44"/>
      <c r="BT11" s="45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>
        <f>IF(B11="--",0,IF(B11&lt;0,-B11,IF(B11&gt;9,B11+2,11)))</f>
        <v>0</v>
      </c>
      <c r="CP11" s="44">
        <f t="shared" ref="CP11" si="30">IF(C11="--",0,IF(C11&lt;0,-C11,IF(C11&gt;9,C11+2,11)))</f>
        <v>0</v>
      </c>
      <c r="CQ11" s="44">
        <f t="shared" ref="CQ11" si="31">IF(D11="--",0,IF(D11&lt;0,-D11,IF(D11&gt;9,D11+2,11)))</f>
        <v>0</v>
      </c>
      <c r="CR11" s="44">
        <f t="shared" ref="CR11" si="32">IF(E11="--",0,IF(E11&lt;0,-E11,IF(E11&gt;9,E11+2,11)))</f>
        <v>0</v>
      </c>
      <c r="CS11" s="44">
        <f t="shared" ref="CS11" si="33">IF(F11="--",0,IF(F11&lt;0,-F11,IF(F11&gt;9,F11+2,11)))</f>
        <v>0</v>
      </c>
      <c r="CT11" s="45">
        <f>SUM(CO11:CS11)</f>
        <v>0</v>
      </c>
      <c r="CU11" s="44"/>
      <c r="CV11" s="44">
        <f>IF(B11="--",0,IF(B11&lt;0,IF(B11&lt;-9,-B11+2,11),B11))</f>
        <v>0</v>
      </c>
      <c r="CW11" s="44">
        <f t="shared" ref="CW11" si="34">IF(C11="--",0,IF(C11&lt;0,IF(C11&lt;-9,-C11+2,11),C11))</f>
        <v>0</v>
      </c>
      <c r="CX11" s="44">
        <f t="shared" ref="CX11" si="35">IF(D11="--",0,IF(D11&lt;0,IF(D11&lt;-9,-D11+2,11),D11))</f>
        <v>0</v>
      </c>
      <c r="CY11" s="44">
        <f t="shared" ref="CY11" si="36">IF(E11="--",0,IF(E11&lt;0,IF(E11&lt;-9,-E11+2,11),E11))</f>
        <v>0</v>
      </c>
      <c r="CZ11" s="44">
        <f t="shared" ref="CZ11" si="37">IF(F11="--",0,IF(F11&lt;0,IF(F11&lt;-9,-F11+2,11),F11))</f>
        <v>0</v>
      </c>
      <c r="DA11" s="45">
        <f>SUM(CV11:CZ11)</f>
        <v>0</v>
      </c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</row>
    <row r="12" spans="1:124" s="52" customFormat="1" ht="21.95" customHeight="1">
      <c r="A12" s="46"/>
      <c r="B12" s="170" t="str">
        <f>IF('Fiches match à 3'!B36="","--",IF('Fiches match à 3'!B36&gt;'Fiches match à 3'!B38,'Fiches match à 3'!B38,-'Fiches match à 3'!B36))</f>
        <v>--</v>
      </c>
      <c r="C12" s="170" t="str">
        <f>IF('Fiches match à 3'!C36="","--",IF('Fiches match à 3'!C36&gt;'Fiches match à 3'!C38,'Fiches match à 3'!C38,-'Fiches match à 3'!C36))</f>
        <v>--</v>
      </c>
      <c r="D12" s="170" t="str">
        <f>IF('Fiches match à 3'!D36="","--",IF('Fiches match à 3'!D36&gt;'Fiches match à 3'!D38,'Fiches match à 3'!D38,-'Fiches match à 3'!D36))</f>
        <v>--</v>
      </c>
      <c r="E12" s="170" t="str">
        <f>IF('Fiches match à 3'!E36="","--",IF('Fiches match à 3'!E36&gt;'Fiches match à 3'!E38,'Fiches match à 3'!E38,-'Fiches match à 3'!E36))</f>
        <v>--</v>
      </c>
      <c r="F12" s="170" t="str">
        <f>IF('Fiches match à 3'!F36="","--",IF('Fiches match à 3'!F36&gt;'Fiches match à 3'!F38,'Fiches match à 3'!F38,-'Fiches match à 3'!F36))</f>
        <v>--</v>
      </c>
      <c r="G12" s="47" t="s">
        <v>53</v>
      </c>
      <c r="H12" s="280" t="str">
        <f>IF('Equipes match à 3'!$G$14="W.O.",'Equipes match à 3'!$G$14,IF('Equipes match à 3'!$G$14="","",UPPER('Equipes match à 3'!$G$14) &amp; " " &amp; 'Equipes match à 3'!$L$14))</f>
        <v/>
      </c>
      <c r="I12" s="280"/>
      <c r="J12" s="280"/>
      <c r="K12" s="280"/>
      <c r="L12" s="280" t="s">
        <v>39</v>
      </c>
      <c r="M12" s="280"/>
      <c r="N12" s="162" t="s">
        <v>51</v>
      </c>
      <c r="O12" s="280" t="str">
        <f>IF('Equipes match à 3'!$G$26="W.O.",'Equipes match à 3'!$G$26,IF('Equipes match à 3'!$G$26="","",UPPER('Equipes match à 3'!$G$26) &amp; " " &amp; 'Equipes match à 3'!$L$26))</f>
        <v/>
      </c>
      <c r="P12" s="280"/>
      <c r="Q12" s="280"/>
      <c r="R12" s="280"/>
      <c r="S12" s="48" t="str">
        <f>IF('Equipes match à 3'!J12="","",IF(H12="W.O.",0,IF(AN12=3,2,1)))</f>
        <v/>
      </c>
      <c r="T12" s="49" t="str">
        <f>IF('Equipes match à 3'!J12="","",IF(O12="W.O.",0,IF(AT12=3,2,1)))</f>
        <v/>
      </c>
      <c r="U12" s="50"/>
      <c r="V12" s="51"/>
      <c r="W12" s="50"/>
      <c r="X12" s="51"/>
      <c r="AF12" s="44"/>
      <c r="AG12" s="44">
        <v>9</v>
      </c>
      <c r="AH12" s="53">
        <f>SUM(B12:F12)</f>
        <v>0</v>
      </c>
      <c r="AI12" s="156">
        <f>IF('Fiches match à 3'!B36&gt;'Fiches match à 3'!B38,1,0)</f>
        <v>0</v>
      </c>
      <c r="AJ12" s="156">
        <f>IF('Fiches match à 3'!C36&gt;'Fiches match à 3'!C38,1,0)</f>
        <v>0</v>
      </c>
      <c r="AK12" s="156">
        <f>IF('Fiches match à 3'!D36&gt;'Fiches match à 3'!D38,1,0)</f>
        <v>0</v>
      </c>
      <c r="AL12" s="156">
        <f>IF('Fiches match à 3'!E36&gt;'Fiches match à 3'!E38,1,0)</f>
        <v>0</v>
      </c>
      <c r="AM12" s="156">
        <f>IF('Fiches match à 3'!F36&gt;'Fiches match à 3'!F38,1,0)</f>
        <v>0</v>
      </c>
      <c r="AN12" s="169">
        <f>IF(O12="W.O.",3,IF(H12="W.O.",0,SUM(AI12:AM12)))</f>
        <v>0</v>
      </c>
      <c r="AO12" s="156">
        <f>IF('Fiches match à 3'!B36&lt;'Fiches match à 3'!B38,1,0)</f>
        <v>0</v>
      </c>
      <c r="AP12" s="156">
        <f>IF('Fiches match à 3'!C36&lt;'Fiches match à 3'!C38,1,0)</f>
        <v>0</v>
      </c>
      <c r="AQ12" s="156">
        <f>IF('Fiches match à 3'!D36&lt;'Fiches match à 3'!D38,1,0)</f>
        <v>0</v>
      </c>
      <c r="AR12" s="156">
        <f>IF('Fiches match à 3'!E36&lt;'Fiches match à 3'!E38,1,0)</f>
        <v>0</v>
      </c>
      <c r="AS12" s="156">
        <f>IF('Fiches match à 3'!F36&lt;'Fiches match à 3'!F38,1,0)</f>
        <v>0</v>
      </c>
      <c r="AT12" s="169">
        <f>IF(H12="W.O.",3,IF(O12="W.O.",0,SUM(AO12:AS12)))</f>
        <v>0</v>
      </c>
      <c r="AU12" s="59"/>
      <c r="AV12" s="44"/>
      <c r="AW12" s="44"/>
      <c r="AX12" s="44"/>
      <c r="AY12" s="44"/>
      <c r="AZ12" s="44"/>
      <c r="BA12" s="45"/>
      <c r="BB12" s="44"/>
      <c r="BC12" s="44"/>
      <c r="BD12" s="44"/>
      <c r="BE12" s="44"/>
      <c r="BF12" s="44"/>
      <c r="BG12" s="45"/>
      <c r="BH12" s="53"/>
      <c r="BI12" s="44"/>
      <c r="BJ12" s="44"/>
      <c r="BK12" s="44"/>
      <c r="BL12" s="44"/>
      <c r="BM12" s="44"/>
      <c r="BN12" s="45"/>
      <c r="BO12" s="44"/>
      <c r="BP12" s="44"/>
      <c r="BQ12" s="44"/>
      <c r="BR12" s="44"/>
      <c r="BS12" s="44"/>
      <c r="BT12" s="45"/>
      <c r="BU12" s="44"/>
      <c r="BV12" s="44"/>
      <c r="BW12" s="44"/>
      <c r="BX12" s="44"/>
      <c r="BY12" s="44"/>
      <c r="BZ12" s="44"/>
      <c r="CA12" s="44">
        <f>IF(B12="--",0,IF(B12&lt;0,-B12,IF(B12&gt;9,B12+2,11)))</f>
        <v>0</v>
      </c>
      <c r="CB12" s="44">
        <f t="shared" ref="CB12" si="38">IF(C12="--",0,IF(C12&lt;0,-C12,IF(C12&gt;9,C12+2,11)))</f>
        <v>0</v>
      </c>
      <c r="CC12" s="44">
        <f t="shared" ref="CC12" si="39">IF(D12="--",0,IF(D12&lt;0,-D12,IF(D12&gt;9,D12+2,11)))</f>
        <v>0</v>
      </c>
      <c r="CD12" s="44">
        <f t="shared" ref="CD12" si="40">IF(E12="--",0,IF(E12&lt;0,-E12,IF(E12&gt;9,E12+2,11)))</f>
        <v>0</v>
      </c>
      <c r="CE12" s="44">
        <f t="shared" ref="CE12" si="41">IF(F12="--",0,IF(F12&lt;0,-F12,IF(F12&gt;9,F12+2,11)))</f>
        <v>0</v>
      </c>
      <c r="CF12" s="45">
        <f>SUM(CA12:CE12)</f>
        <v>0</v>
      </c>
      <c r="CG12" s="44"/>
      <c r="CH12" s="44">
        <f>IF(B12="--",0,IF(B12&lt;0,IF(B12&lt;-9,-B12+2,11),B12))</f>
        <v>0</v>
      </c>
      <c r="CI12" s="44">
        <f t="shared" ref="CI12" si="42">IF(C12="--",0,IF(C12&lt;0,IF(C12&lt;-9,-C12+2,11),C12))</f>
        <v>0</v>
      </c>
      <c r="CJ12" s="44">
        <f t="shared" ref="CJ12" si="43">IF(D12="--",0,IF(D12&lt;0,IF(D12&lt;-9,-D12+2,11),D12))</f>
        <v>0</v>
      </c>
      <c r="CK12" s="44">
        <f t="shared" ref="CK12" si="44">IF(E12="--",0,IF(E12&lt;0,IF(E12&lt;-9,-E12+2,11),E12))</f>
        <v>0</v>
      </c>
      <c r="CL12" s="44">
        <f t="shared" ref="CL12" si="45">IF(F12="--",0,IF(F12&lt;0,IF(F12&lt;-9,-F12+2,11),F12))</f>
        <v>0</v>
      </c>
      <c r="CM12" s="45">
        <f>SUM(CH12:CL12)</f>
        <v>0</v>
      </c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</row>
    <row r="13" spans="1:124" s="52" customFormat="1" ht="21.95" customHeight="1">
      <c r="A13" s="54" t="s">
        <v>60</v>
      </c>
      <c r="B13" s="170" t="str">
        <f>IF('Fiches match à 3'!J36="","--",IF('Fiches match à 3'!J36&gt;'Fiches match à 3'!J38,'Fiches match à 3'!J38,-'Fiches match à 3'!J36))</f>
        <v>--</v>
      </c>
      <c r="C13" s="170" t="str">
        <f>IF('Fiches match à 3'!K36="","--",IF('Fiches match à 3'!K36&gt;'Fiches match à 3'!K38,'Fiches match à 3'!K38,-'Fiches match à 3'!K36))</f>
        <v>--</v>
      </c>
      <c r="D13" s="170" t="str">
        <f>IF('Fiches match à 3'!L36="","--",IF('Fiches match à 3'!L36&gt;'Fiches match à 3'!L38,'Fiches match à 3'!L38,-'Fiches match à 3'!L36))</f>
        <v>--</v>
      </c>
      <c r="E13" s="170" t="str">
        <f>IF('Fiches match à 3'!M36="","--",IF('Fiches match à 3'!M36&gt;'Fiches match à 3'!M38,'Fiches match à 3'!M38,-'Fiches match à 3'!M36))</f>
        <v>--</v>
      </c>
      <c r="F13" s="170" t="str">
        <f>IF('Fiches match à 3'!N36="","--",IF('Fiches match à 3'!N36&gt;'Fiches match à 3'!N38,'Fiches match à 3'!N38,-'Fiches match à 3'!N36))</f>
        <v>--</v>
      </c>
      <c r="G13" s="47" t="s">
        <v>78</v>
      </c>
      <c r="H13" s="280" t="str">
        <f>IF('Equipes match à 3'!$G$21="W.O.",'Equipes match à 3'!$G$21,IF('Equipes match à 3'!$G$21="","",UPPER('Equipes match à 3'!$G$21) &amp; " " &amp; 'Equipes match à 3'!$L$21))</f>
        <v/>
      </c>
      <c r="I13" s="280"/>
      <c r="J13" s="280"/>
      <c r="K13" s="280"/>
      <c r="L13" s="280" t="s">
        <v>39</v>
      </c>
      <c r="M13" s="280"/>
      <c r="N13" s="162" t="s">
        <v>59</v>
      </c>
      <c r="O13" s="280" t="str">
        <f>IF('Equipes match à 3'!$G$27="W.O.",'Equipes match à 3'!$G$27,IF('Equipes match à 3'!$G$27="","",UPPER('Equipes match à 3'!$G$27) &amp; " " &amp; 'Equipes match à 3'!$L$27))</f>
        <v/>
      </c>
      <c r="P13" s="280"/>
      <c r="Q13" s="280"/>
      <c r="R13" s="280"/>
      <c r="S13" s="50"/>
      <c r="T13" s="51"/>
      <c r="U13" s="48" t="str">
        <f>IF('Equipes match à 3'!J12="","",IF(H13="W.O.",0,IF(BA13=3,2,1)))</f>
        <v/>
      </c>
      <c r="V13" s="49" t="str">
        <f>IF('Equipes match à 3'!J12="","",IF(O13="W.O.",0,IF(BG13=3,2,1)))</f>
        <v/>
      </c>
      <c r="W13" s="50"/>
      <c r="X13" s="51"/>
      <c r="AF13" s="44"/>
      <c r="AG13" s="44">
        <v>10</v>
      </c>
      <c r="AH13" s="53"/>
      <c r="AI13" s="44"/>
      <c r="AJ13" s="44"/>
      <c r="AK13" s="44"/>
      <c r="AL13" s="44"/>
      <c r="AM13" s="44"/>
      <c r="AN13" s="45"/>
      <c r="AO13" s="44"/>
      <c r="AP13" s="44"/>
      <c r="AQ13" s="44"/>
      <c r="AR13" s="44"/>
      <c r="AS13" s="44"/>
      <c r="AT13" s="45"/>
      <c r="AU13" s="53">
        <f>SUM(B13:F13)</f>
        <v>0</v>
      </c>
      <c r="AV13" s="156">
        <f>IF('Fiches match à 3'!J36&gt;'Fiches match à 3'!J38,1,0)</f>
        <v>0</v>
      </c>
      <c r="AW13" s="156">
        <f>IF('Fiches match à 3'!K36&gt;'Fiches match à 3'!K38,1,0)</f>
        <v>0</v>
      </c>
      <c r="AX13" s="156">
        <f>IF('Fiches match à 3'!L36&gt;'Fiches match à 3'!L38,1,0)</f>
        <v>0</v>
      </c>
      <c r="AY13" s="156">
        <f>IF('Fiches match à 3'!M36&gt;'Fiches match à 3'!M38,1,0)</f>
        <v>0</v>
      </c>
      <c r="AZ13" s="156">
        <f>IF('Fiches match à 3'!N36&gt;'Fiches match à 3'!N38,1,0)</f>
        <v>0</v>
      </c>
      <c r="BA13" s="169">
        <f>IF(O13="W.O.",3,IF(H13="W.O.",0,SUM(AV13:AZ13)))</f>
        <v>0</v>
      </c>
      <c r="BB13" s="156">
        <f>IF('Fiches match à 3'!J36&lt;'Fiches match à 3'!J38,1,0)</f>
        <v>0</v>
      </c>
      <c r="BC13" s="156">
        <f>IF('Fiches match à 3'!K36&lt;'Fiches match à 3'!K38,1,0)</f>
        <v>0</v>
      </c>
      <c r="BD13" s="156">
        <f>IF('Fiches match à 3'!L36&lt;'Fiches match à 3'!L38,1,0)</f>
        <v>0</v>
      </c>
      <c r="BE13" s="156">
        <f>IF('Fiches match à 3'!M36&lt;'Fiches match à 3'!M38,1,0)</f>
        <v>0</v>
      </c>
      <c r="BF13" s="156">
        <f>IF('Fiches match à 3'!N36&lt;'Fiches match à 3'!N38,1,0)</f>
        <v>0</v>
      </c>
      <c r="BG13" s="169">
        <f>IF(H13="W.O.",3,IF(O13="W.O.",0,SUM(BB13:BF13)))</f>
        <v>0</v>
      </c>
      <c r="BH13" s="59"/>
      <c r="BI13" s="44"/>
      <c r="BJ13" s="44"/>
      <c r="BK13" s="44"/>
      <c r="BL13" s="44"/>
      <c r="BM13" s="44"/>
      <c r="BN13" s="45"/>
      <c r="BO13" s="44"/>
      <c r="BP13" s="44"/>
      <c r="BQ13" s="44"/>
      <c r="BR13" s="44"/>
      <c r="BS13" s="44"/>
      <c r="BT13" s="45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>
        <f>IF(B13="--",0,IF(B13&lt;0,-B13,IF(B13&gt;9,B13+2,11)))</f>
        <v>0</v>
      </c>
      <c r="CP13" s="44">
        <f t="shared" ref="CP13" si="46">IF(C13="--",0,IF(C13&lt;0,-C13,IF(C13&gt;9,C13+2,11)))</f>
        <v>0</v>
      </c>
      <c r="CQ13" s="44">
        <f t="shared" ref="CQ13" si="47">IF(D13="--",0,IF(D13&lt;0,-D13,IF(D13&gt;9,D13+2,11)))</f>
        <v>0</v>
      </c>
      <c r="CR13" s="44">
        <f t="shared" ref="CR13" si="48">IF(E13="--",0,IF(E13&lt;0,-E13,IF(E13&gt;9,E13+2,11)))</f>
        <v>0</v>
      </c>
      <c r="CS13" s="44">
        <f t="shared" ref="CS13" si="49">IF(F13="--",0,IF(F13&lt;0,-F13,IF(F13&gt;9,F13+2,11)))</f>
        <v>0</v>
      </c>
      <c r="CT13" s="45">
        <f>SUM(CO13:CS13)</f>
        <v>0</v>
      </c>
      <c r="CU13" s="44"/>
      <c r="CV13" s="44">
        <f>IF(B13="--",0,IF(B13&lt;0,IF(B13&lt;-9,-B13+2,11),B13))</f>
        <v>0</v>
      </c>
      <c r="CW13" s="44">
        <f t="shared" ref="CW13" si="50">IF(C13="--",0,IF(C13&lt;0,IF(C13&lt;-9,-C13+2,11),C13))</f>
        <v>0</v>
      </c>
      <c r="CX13" s="44">
        <f t="shared" ref="CX13" si="51">IF(D13="--",0,IF(D13&lt;0,IF(D13&lt;-9,-D13+2,11),D13))</f>
        <v>0</v>
      </c>
      <c r="CY13" s="44">
        <f t="shared" ref="CY13" si="52">IF(E13="--",0,IF(E13&lt;0,IF(E13&lt;-9,-E13+2,11),E13))</f>
        <v>0</v>
      </c>
      <c r="CZ13" s="44">
        <f t="shared" ref="CZ13" si="53">IF(F13="--",0,IF(F13&lt;0,IF(F13&lt;-9,-F13+2,11),F13))</f>
        <v>0</v>
      </c>
      <c r="DA13" s="45">
        <f>SUM(CV13:CZ13)</f>
        <v>0</v>
      </c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</row>
    <row r="14" spans="1:124" s="52" customFormat="1" ht="21.95" customHeight="1">
      <c r="A14" s="55"/>
      <c r="B14" s="170" t="str">
        <f>IF('Fiches match à 3'!B44="","--",IF('Fiches match à 3'!B44&gt;'Fiches match à 3'!B46,'Fiches match à 3'!B46,-'Fiches match à 3'!B44))</f>
        <v>--</v>
      </c>
      <c r="C14" s="170" t="str">
        <f>IF('Fiches match à 3'!C44="","--",IF('Fiches match à 3'!C44&gt;'Fiches match à 3'!C46,'Fiches match à 3'!C46,-'Fiches match à 3'!C44))</f>
        <v>--</v>
      </c>
      <c r="D14" s="170" t="str">
        <f>IF('Fiches match à 3'!D44="","--",IF('Fiches match à 3'!D44&gt;'Fiches match à 3'!D46,'Fiches match à 3'!D46,-'Fiches match à 3'!D44))</f>
        <v>--</v>
      </c>
      <c r="E14" s="170" t="str">
        <f>IF('Fiches match à 3'!E44="","--",IF('Fiches match à 3'!E44&gt;'Fiches match à 3'!E46,'Fiches match à 3'!E46,-'Fiches match à 3'!E44))</f>
        <v>--</v>
      </c>
      <c r="F14" s="170" t="str">
        <f>IF('Fiches match à 3'!F44="","--",IF('Fiches match à 3'!F44&gt;'Fiches match à 3'!F46,'Fiches match à 3'!F46,-'Fiches match à 3'!F44))</f>
        <v>--</v>
      </c>
      <c r="G14" s="47" t="s">
        <v>56</v>
      </c>
      <c r="H14" s="280" t="str">
        <f>IF('Equipes match à 3'!$G$15="W.O.",'Equipes match à 3'!$G$15,IF('Equipes match à 3'!$G$15="","",UPPER('Equipes match à 3'!$G$15) &amp; " " &amp; 'Equipes match à 3'!$L$15))</f>
        <v/>
      </c>
      <c r="I14" s="280"/>
      <c r="J14" s="280"/>
      <c r="K14" s="280"/>
      <c r="L14" s="280" t="s">
        <v>39</v>
      </c>
      <c r="M14" s="280"/>
      <c r="N14" s="162" t="s">
        <v>79</v>
      </c>
      <c r="O14" s="280" t="str">
        <f>IF('Equipes match à 3'!$G$20="W.O.",'Equipes match à 3'!$G$20,IF('Equipes match à 3'!$G$20="","",UPPER('Equipes match à 3'!$G$20) &amp; " " &amp; 'Equipes match à 3'!$L$20))</f>
        <v/>
      </c>
      <c r="P14" s="280"/>
      <c r="Q14" s="280"/>
      <c r="R14" s="280"/>
      <c r="S14" s="50"/>
      <c r="T14" s="51"/>
      <c r="U14" s="50"/>
      <c r="V14" s="51"/>
      <c r="W14" s="48" t="str">
        <f>IF('Equipes match à 3'!J12="","",IF(H14="W.O.",0,IF(BN14=3,2,1)))</f>
        <v/>
      </c>
      <c r="X14" s="49" t="str">
        <f>IF('Equipes match à 3'!J12="","",IF(O14="W.O.",0,IF(BT14=3,2,1)))</f>
        <v/>
      </c>
      <c r="AF14" s="44"/>
      <c r="AG14" s="44">
        <v>11</v>
      </c>
      <c r="AH14" s="53"/>
      <c r="AI14" s="44"/>
      <c r="AJ14" s="44"/>
      <c r="AK14" s="44"/>
      <c r="AL14" s="44"/>
      <c r="AM14" s="44"/>
      <c r="AN14" s="45"/>
      <c r="AO14" s="44"/>
      <c r="AP14" s="44"/>
      <c r="AQ14" s="44"/>
      <c r="AR14" s="44"/>
      <c r="AS14" s="44"/>
      <c r="AT14" s="45"/>
      <c r="AU14" s="53"/>
      <c r="AV14" s="44"/>
      <c r="AW14" s="44"/>
      <c r="AX14" s="44"/>
      <c r="AY14" s="44"/>
      <c r="AZ14" s="44"/>
      <c r="BA14" s="45"/>
      <c r="BB14" s="44"/>
      <c r="BC14" s="44"/>
      <c r="BD14" s="44"/>
      <c r="BE14" s="44"/>
      <c r="BF14" s="44"/>
      <c r="BG14" s="45"/>
      <c r="BH14" s="53">
        <f>SUM(B14:F14)</f>
        <v>0</v>
      </c>
      <c r="BI14" s="156">
        <f>IF('Fiches match à 3'!B44&gt;'Fiches match à 3'!B46,1,0)</f>
        <v>0</v>
      </c>
      <c r="BJ14" s="156">
        <f>IF('Fiches match à 3'!C44&gt;'Fiches match à 3'!C46,1,0)</f>
        <v>0</v>
      </c>
      <c r="BK14" s="156">
        <f>IF('Fiches match à 3'!D44&gt;'Fiches match à 3'!D46,1,0)</f>
        <v>0</v>
      </c>
      <c r="BL14" s="156">
        <f>IF('Fiches match à 3'!E44&gt;'Fiches match à 3'!E46,1,0)</f>
        <v>0</v>
      </c>
      <c r="BM14" s="156">
        <f>IF('Fiches match à 3'!F44&gt;'Fiches match à 3'!F46,1,0)</f>
        <v>0</v>
      </c>
      <c r="BN14" s="169">
        <f>IF(O14="W.O.",3,IF(H14="W.O.",0,SUM(BI14:BM14)))</f>
        <v>0</v>
      </c>
      <c r="BO14" s="156">
        <f>IF('Fiches match à 3'!B44&lt;'Fiches match à 3'!B46,1,0)</f>
        <v>0</v>
      </c>
      <c r="BP14" s="156">
        <f>IF('Fiches match à 3'!C44&lt;'Fiches match à 3'!C46,1,0)</f>
        <v>0</v>
      </c>
      <c r="BQ14" s="156">
        <f>IF('Fiches match à 3'!D44&lt;'Fiches match à 3'!D46,1,0)</f>
        <v>0</v>
      </c>
      <c r="BR14" s="156">
        <f>IF('Fiches match à 3'!E44&lt;'Fiches match à 3'!E46,1,0)</f>
        <v>0</v>
      </c>
      <c r="BS14" s="156">
        <f>IF('Fiches match à 3'!F44&lt;'Fiches match à 3'!F46,1,0)</f>
        <v>0</v>
      </c>
      <c r="BT14" s="169">
        <f>IF(H14="W.O.",3,IF(O14="W.O.",0,SUM(BO14:BS14)))</f>
        <v>0</v>
      </c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>
        <f>IF(B14="--",0,IF(B14&lt;0,-B14,IF(B14&gt;9,B14+2,11)))</f>
        <v>0</v>
      </c>
      <c r="DD14" s="44">
        <f t="shared" ref="DD14:DD15" si="54">IF(C14="--",0,IF(C14&lt;0,-C14,IF(C14&gt;9,C14+2,11)))</f>
        <v>0</v>
      </c>
      <c r="DE14" s="44">
        <f t="shared" ref="DE14:DE15" si="55">IF(D14="--",0,IF(D14&lt;0,-D14,IF(D14&gt;9,D14+2,11)))</f>
        <v>0</v>
      </c>
      <c r="DF14" s="44">
        <f t="shared" ref="DF14:DF15" si="56">IF(E14="--",0,IF(E14&lt;0,-E14,IF(E14&gt;9,E14+2,11)))</f>
        <v>0</v>
      </c>
      <c r="DG14" s="44">
        <f t="shared" ref="DG14:DG15" si="57">IF(F14="--",0,IF(F14&lt;0,-F14,IF(F14&gt;9,F14+2,11)))</f>
        <v>0</v>
      </c>
      <c r="DH14" s="45">
        <f>SUM(DC14:DG14)</f>
        <v>0</v>
      </c>
      <c r="DI14" s="44"/>
      <c r="DJ14" s="44">
        <f>IF(B14="--",0,IF(B14&lt;0,IF(B14&lt;-9,-B14+2,11),B14))</f>
        <v>0</v>
      </c>
      <c r="DK14" s="44">
        <f t="shared" ref="DK14:DK15" si="58">IF(C14="--",0,IF(C14&lt;0,IF(C14&lt;-9,-C14+2,11),C14))</f>
        <v>0</v>
      </c>
      <c r="DL14" s="44">
        <f t="shared" ref="DL14:DL15" si="59">IF(D14="--",0,IF(D14&lt;0,IF(D14&lt;-9,-D14+2,11),D14))</f>
        <v>0</v>
      </c>
      <c r="DM14" s="44">
        <f t="shared" ref="DM14:DM15" si="60">IF(E14="--",0,IF(E14&lt;0,IF(E14&lt;-9,-E14+2,11),E14))</f>
        <v>0</v>
      </c>
      <c r="DN14" s="44">
        <f t="shared" ref="DN14:DN15" si="61">IF(F14="--",0,IF(F14&lt;0,IF(F14&lt;-9,-F14+2,11),F14))</f>
        <v>0</v>
      </c>
      <c r="DO14" s="45">
        <f>SUM(DJ14:DN14)</f>
        <v>0</v>
      </c>
      <c r="DP14" s="44"/>
      <c r="DQ14" s="44"/>
      <c r="DR14" s="44"/>
      <c r="DS14" s="44"/>
      <c r="DT14" s="44"/>
    </row>
    <row r="15" spans="1:124" s="52" customFormat="1" ht="21.95" customHeight="1">
      <c r="A15" s="56" t="s">
        <v>61</v>
      </c>
      <c r="B15" s="170" t="str">
        <f>IF('Fiches match à 3'!J44="","--",IF('Fiches match à 3'!J44&gt;'Fiches match à 3'!J46,'Fiches match à 3'!J46,-'Fiches match à 3'!J44))</f>
        <v>--</v>
      </c>
      <c r="C15" s="170" t="str">
        <f>IF('Fiches match à 3'!K44="","--",IF('Fiches match à 3'!K44&gt;'Fiches match à 3'!K46,'Fiches match à 3'!K46,-'Fiches match à 3'!K44))</f>
        <v>--</v>
      </c>
      <c r="D15" s="170" t="str">
        <f>IF('Fiches match à 3'!L44="","--",IF('Fiches match à 3'!L44&gt;'Fiches match à 3'!L46,'Fiches match à 3'!L46,-'Fiches match à 3'!L44))</f>
        <v>--</v>
      </c>
      <c r="E15" s="170" t="str">
        <f>IF('Fiches match à 3'!M44="","--",IF('Fiches match à 3'!M44&gt;'Fiches match à 3'!M46,'Fiches match à 3'!M46,-'Fiches match à 3'!M44))</f>
        <v>--</v>
      </c>
      <c r="F15" s="170" t="str">
        <f>IF('Fiches match à 3'!N44="","--",IF('Fiches match à 3'!N44&gt;'Fiches match à 3'!N46,'Fiches match à 3'!N46,-'Fiches match à 3'!N44))</f>
        <v>--</v>
      </c>
      <c r="G15" s="57" t="s">
        <v>191</v>
      </c>
      <c r="H15" s="289" t="str">
        <f>IF(G15="Double AB",'Equipes match à 3'!G14 &amp; " - " &amp; 'Equipes match à 3'!G15,IF(G15="Double AC",'Equipes match à 3'!G14 &amp; " - " &amp; 'Equipes match à 3'!G16,IF(G15="Double BC",'Equipes match à 3'!G15 &amp; " - " &amp; 'Equipes match à 3'!G16,"")))</f>
        <v xml:space="preserve"> - </v>
      </c>
      <c r="I15" s="289"/>
      <c r="J15" s="289"/>
      <c r="K15" s="289"/>
      <c r="L15" s="280" t="s">
        <v>39</v>
      </c>
      <c r="M15" s="280"/>
      <c r="N15" s="61" t="s">
        <v>193</v>
      </c>
      <c r="O15" s="289" t="str">
        <f>IF(N15="Double RS",'Equipes match à 3'!G20 &amp; " - " &amp; 'Equipes match à 3'!G21,IF(N15="Double RT",'Equipes match à 3'!G20 &amp; " - " &amp; 'Equipes match à 3'!G22,IF(N15="Double ST",'Equipes match à 3'!G21 &amp; " - " &amp; 'Equipes match à 3'!G22,"")))</f>
        <v xml:space="preserve"> - </v>
      </c>
      <c r="P15" s="289"/>
      <c r="Q15" s="289"/>
      <c r="R15" s="289"/>
      <c r="S15" s="50"/>
      <c r="T15" s="51"/>
      <c r="U15" s="50"/>
      <c r="V15" s="51"/>
      <c r="W15" s="48" t="str">
        <f>IF('Equipes match à 3'!J12="","",IF(H15="W.O.",0,IF(BN15=3,2,1)))</f>
        <v/>
      </c>
      <c r="X15" s="49" t="str">
        <f>IF('Equipes match à 3'!J12="","",IF(O15="W.O.",0,IF(BT15=3,2,1)))</f>
        <v/>
      </c>
      <c r="AF15" s="44"/>
      <c r="AG15" s="44">
        <v>12</v>
      </c>
      <c r="AH15" s="53"/>
      <c r="AI15" s="44"/>
      <c r="AJ15" s="44"/>
      <c r="AK15" s="44"/>
      <c r="AL15" s="44"/>
      <c r="AM15" s="44"/>
      <c r="AN15" s="45"/>
      <c r="AO15" s="44"/>
      <c r="AP15" s="44"/>
      <c r="AQ15" s="44"/>
      <c r="AR15" s="44"/>
      <c r="AS15" s="44"/>
      <c r="AT15" s="45"/>
      <c r="AU15" s="53"/>
      <c r="AV15" s="44"/>
      <c r="AW15" s="44"/>
      <c r="AX15" s="44"/>
      <c r="AY15" s="44"/>
      <c r="AZ15" s="44"/>
      <c r="BA15" s="45"/>
      <c r="BB15" s="44"/>
      <c r="BC15" s="44"/>
      <c r="BD15" s="44"/>
      <c r="BE15" s="44"/>
      <c r="BF15" s="44"/>
      <c r="BG15" s="45"/>
      <c r="BH15" s="53">
        <f>SUM(B15:F15)</f>
        <v>0</v>
      </c>
      <c r="BI15" s="156">
        <f>IF('Fiches match à 3'!J44&gt;'Fiches match à 3'!J46,1,0)</f>
        <v>0</v>
      </c>
      <c r="BJ15" s="156">
        <f>IF('Fiches match à 3'!K44&gt;'Fiches match à 3'!K46,1,0)</f>
        <v>0</v>
      </c>
      <c r="BK15" s="156">
        <f>IF('Fiches match à 3'!L44&gt;'Fiches match à 3'!L46,1,0)</f>
        <v>0</v>
      </c>
      <c r="BL15" s="156">
        <f>IF('Fiches match à 3'!M44&gt;'Fiches match à 3'!M46,1,0)</f>
        <v>0</v>
      </c>
      <c r="BM15" s="156">
        <f>IF('Fiches match à 3'!N44&gt;'Fiches match à 3'!N46,1,0)</f>
        <v>0</v>
      </c>
      <c r="BN15" s="169">
        <f>IF(O15="W.O.",3,IF(H15="W.O.",0,SUM(BI15:BM15)))</f>
        <v>0</v>
      </c>
      <c r="BO15" s="156">
        <f>IF('Fiches match à 3'!J44&lt;'Fiches match à 3'!J46,1,0)</f>
        <v>0</v>
      </c>
      <c r="BP15" s="156">
        <f>IF('Fiches match à 3'!K44&lt;'Fiches match à 3'!K46,1,0)</f>
        <v>0</v>
      </c>
      <c r="BQ15" s="156">
        <f>IF('Fiches match à 3'!L44&lt;'Fiches match à 3'!L46,1,0)</f>
        <v>0</v>
      </c>
      <c r="BR15" s="156">
        <f>IF('Fiches match à 3'!M44&lt;'Fiches match à 3'!M46,1,0)</f>
        <v>0</v>
      </c>
      <c r="BS15" s="156">
        <f>IF('Fiches match à 3'!N44&lt;'Fiches match à 3'!N46,1,0)</f>
        <v>0</v>
      </c>
      <c r="BT15" s="169">
        <f>IF(H15="W.O.",3,IF(O15="W.O.",0,SUM(BO15:BS15)))</f>
        <v>0</v>
      </c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>
        <f>IF(B15="--",0,IF(B15&lt;0,-B15,IF(B15&gt;9,B15+2,11)))</f>
        <v>0</v>
      </c>
      <c r="DD15" s="44">
        <f t="shared" si="54"/>
        <v>0</v>
      </c>
      <c r="DE15" s="44">
        <f t="shared" si="55"/>
        <v>0</v>
      </c>
      <c r="DF15" s="44">
        <f t="shared" si="56"/>
        <v>0</v>
      </c>
      <c r="DG15" s="44">
        <f t="shared" si="57"/>
        <v>0</v>
      </c>
      <c r="DH15" s="45">
        <f>SUM(DC15:DG15)</f>
        <v>0</v>
      </c>
      <c r="DI15" s="44"/>
      <c r="DJ15" s="44">
        <f>IF(B15="--",0,IF(B15&lt;0,IF(B15&lt;-9,-B15+2,11),B15))</f>
        <v>0</v>
      </c>
      <c r="DK15" s="44">
        <f t="shared" si="58"/>
        <v>0</v>
      </c>
      <c r="DL15" s="44">
        <f t="shared" si="59"/>
        <v>0</v>
      </c>
      <c r="DM15" s="44">
        <f t="shared" si="60"/>
        <v>0</v>
      </c>
      <c r="DN15" s="44">
        <f t="shared" si="61"/>
        <v>0</v>
      </c>
      <c r="DO15" s="45">
        <f>SUM(DJ15:DN15)</f>
        <v>0</v>
      </c>
      <c r="DP15" s="44"/>
      <c r="DQ15" s="44"/>
      <c r="DR15" s="44"/>
      <c r="DS15" s="44"/>
      <c r="DT15" s="44"/>
    </row>
    <row r="16" spans="1:124" s="52" customFormat="1" ht="21.95" customHeight="1">
      <c r="A16" s="46"/>
      <c r="B16" s="170" t="str">
        <f>IF('Fiches match à 3'!B52="","--",IF('Fiches match à 3'!B52&gt;'Fiches match à 3'!B54,'Fiches match à 3'!B54,-'Fiches match à 3'!B52))</f>
        <v>--</v>
      </c>
      <c r="C16" s="170" t="str">
        <f>IF('Fiches match à 3'!C52="","--",IF('Fiches match à 3'!C52&gt;'Fiches match à 3'!C54,'Fiches match à 3'!C54,-'Fiches match à 3'!C52))</f>
        <v>--</v>
      </c>
      <c r="D16" s="170" t="str">
        <f>IF('Fiches match à 3'!D52="","--",IF('Fiches match à 3'!D52&gt;'Fiches match à 3'!D54,'Fiches match à 3'!D54,-'Fiches match à 3'!D52))</f>
        <v>--</v>
      </c>
      <c r="E16" s="170" t="str">
        <f>IF('Fiches match à 3'!E52="","--",IF('Fiches match à 3'!E52&gt;'Fiches match à 3'!E54,'Fiches match à 3'!E54,-'Fiches match à 3'!E52))</f>
        <v>--</v>
      </c>
      <c r="F16" s="170" t="str">
        <f>IF('Fiches match à 3'!F52="","--",IF('Fiches match à 3'!F52&gt;'Fiches match à 3'!F54,'Fiches match à 3'!F54,-'Fiches match à 3'!F52))</f>
        <v>--</v>
      </c>
      <c r="G16" s="47" t="s">
        <v>53</v>
      </c>
      <c r="H16" s="280" t="str">
        <f>IF('Equipes match à 3'!$G$14="W.O.",'Equipes match à 3'!$G$14,IF('Equipes match à 3'!$G$14="","",UPPER('Equipes match à 3'!$G$14) &amp; " " &amp; 'Equipes match à 3'!$L$14))</f>
        <v/>
      </c>
      <c r="I16" s="280"/>
      <c r="J16" s="280"/>
      <c r="K16" s="280"/>
      <c r="L16" s="280" t="s">
        <v>39</v>
      </c>
      <c r="M16" s="280"/>
      <c r="N16" s="162" t="s">
        <v>54</v>
      </c>
      <c r="O16" s="280" t="str">
        <f>IF('Equipes match à 3'!$G$27="W.O.",'Equipes match à 3'!$G$27,IF('Equipes match à 3'!$G$27="","",UPPER('Equipes match à 3'!$G$27) &amp; " " &amp; 'Equipes match à 3'!$L$27))</f>
        <v/>
      </c>
      <c r="P16" s="280"/>
      <c r="Q16" s="280"/>
      <c r="R16" s="280"/>
      <c r="S16" s="48" t="str">
        <f>IF('Equipes match à 3'!J12="","",IF(H16="W.O.",0,IF(AN16=3,2,1)))</f>
        <v/>
      </c>
      <c r="T16" s="49" t="str">
        <f>IF('Equipes match à 3'!J12="","",IF(O16="W.O.",0,IF(AT16=3,2,1)))</f>
        <v/>
      </c>
      <c r="U16" s="50"/>
      <c r="V16" s="51"/>
      <c r="W16" s="50"/>
      <c r="X16" s="51"/>
      <c r="AF16" s="44"/>
      <c r="AG16" s="44">
        <v>13</v>
      </c>
      <c r="AH16" s="53">
        <f>SUM(B16:F16)</f>
        <v>0</v>
      </c>
      <c r="AI16" s="156">
        <f>IF('Fiches match à 3'!B52&gt;'Fiches match à 3'!B54,1,0)</f>
        <v>0</v>
      </c>
      <c r="AJ16" s="156">
        <f>IF('Fiches match à 3'!C52&gt;'Fiches match à 3'!C54,1,0)</f>
        <v>0</v>
      </c>
      <c r="AK16" s="156">
        <f>IF('Fiches match à 3'!D52&gt;'Fiches match à 3'!D54,1,0)</f>
        <v>0</v>
      </c>
      <c r="AL16" s="156">
        <f>IF('Fiches match à 3'!E52&gt;'Fiches match à 3'!E54,1,0)</f>
        <v>0</v>
      </c>
      <c r="AM16" s="156">
        <f>IF('Fiches match à 3'!F52&gt;'Fiches match à 3'!F54,1,0)</f>
        <v>0</v>
      </c>
      <c r="AN16" s="169">
        <f>IF(O16="W.O.",3,IF(H16="W.O.",0,SUM(AI16:AM16)))</f>
        <v>0</v>
      </c>
      <c r="AO16" s="156">
        <f>IF('Fiches match à 3'!B52&lt;'Fiches match à 3'!B54,1,0)</f>
        <v>0</v>
      </c>
      <c r="AP16" s="156">
        <f>IF('Fiches match à 3'!C52&lt;'Fiches match à 3'!C54,1,0)</f>
        <v>0</v>
      </c>
      <c r="AQ16" s="156">
        <f>IF('Fiches match à 3'!D52&lt;'Fiches match à 3'!D54,1,0)</f>
        <v>0</v>
      </c>
      <c r="AR16" s="156">
        <f>IF('Fiches match à 3'!E52&lt;'Fiches match à 3'!E54,1,0)</f>
        <v>0</v>
      </c>
      <c r="AS16" s="156">
        <f>IF('Fiches match à 3'!F52&lt;'Fiches match à 3'!F54,1,0)</f>
        <v>0</v>
      </c>
      <c r="AT16" s="169">
        <f>IF(H16="W.O.",3,IF(O16="W.O.",0,SUM(AO16:AS16)))</f>
        <v>0</v>
      </c>
      <c r="AU16" s="59"/>
      <c r="AV16" s="44"/>
      <c r="AW16" s="44"/>
      <c r="AX16" s="44"/>
      <c r="AY16" s="44"/>
      <c r="AZ16" s="44"/>
      <c r="BA16" s="45"/>
      <c r="BB16" s="44"/>
      <c r="BC16" s="44"/>
      <c r="BD16" s="44"/>
      <c r="BE16" s="44"/>
      <c r="BF16" s="44"/>
      <c r="BG16" s="45"/>
      <c r="BH16" s="53"/>
      <c r="BI16" s="44"/>
      <c r="BJ16" s="44"/>
      <c r="BK16" s="44"/>
      <c r="BL16" s="44"/>
      <c r="BM16" s="44"/>
      <c r="BN16" s="45"/>
      <c r="BO16" s="44"/>
      <c r="BP16" s="44"/>
      <c r="BQ16" s="44"/>
      <c r="BR16" s="44"/>
      <c r="BS16" s="44"/>
      <c r="BT16" s="45"/>
      <c r="BU16" s="44"/>
      <c r="BV16" s="44"/>
      <c r="BW16" s="44"/>
      <c r="BX16" s="44"/>
      <c r="BY16" s="44"/>
      <c r="BZ16" s="44"/>
      <c r="CA16" s="44">
        <f>IF(B16="--",0,IF(B16&lt;0,-B16,IF(B16&gt;9,B16+2,11)))</f>
        <v>0</v>
      </c>
      <c r="CB16" s="44">
        <f t="shared" ref="CB16" si="62">IF(C16="--",0,IF(C16&lt;0,-C16,IF(C16&gt;9,C16+2,11)))</f>
        <v>0</v>
      </c>
      <c r="CC16" s="44">
        <f t="shared" ref="CC16" si="63">IF(D16="--",0,IF(D16&lt;0,-D16,IF(D16&gt;9,D16+2,11)))</f>
        <v>0</v>
      </c>
      <c r="CD16" s="44">
        <f t="shared" ref="CD16" si="64">IF(E16="--",0,IF(E16&lt;0,-E16,IF(E16&gt;9,E16+2,11)))</f>
        <v>0</v>
      </c>
      <c r="CE16" s="44">
        <f t="shared" ref="CE16" si="65">IF(F16="--",0,IF(F16&lt;0,-F16,IF(F16&gt;9,F16+2,11)))</f>
        <v>0</v>
      </c>
      <c r="CF16" s="45">
        <f>SUM(CA16:CE16)</f>
        <v>0</v>
      </c>
      <c r="CG16" s="44"/>
      <c r="CH16" s="44">
        <f>IF(B16="--",0,IF(B16&lt;0,IF(B16&lt;-9,-B16+2,11),B16))</f>
        <v>0</v>
      </c>
      <c r="CI16" s="44">
        <f t="shared" ref="CI16" si="66">IF(C16="--",0,IF(C16&lt;0,IF(C16&lt;-9,-C16+2,11),C16))</f>
        <v>0</v>
      </c>
      <c r="CJ16" s="44">
        <f t="shared" ref="CJ16" si="67">IF(D16="--",0,IF(D16&lt;0,IF(D16&lt;-9,-D16+2,11),D16))</f>
        <v>0</v>
      </c>
      <c r="CK16" s="44">
        <f t="shared" ref="CK16" si="68">IF(E16="--",0,IF(E16&lt;0,IF(E16&lt;-9,-E16+2,11),E16))</f>
        <v>0</v>
      </c>
      <c r="CL16" s="44">
        <f t="shared" ref="CL16" si="69">IF(F16="--",0,IF(F16&lt;0,IF(F16&lt;-9,-F16+2,11),F16))</f>
        <v>0</v>
      </c>
      <c r="CM16" s="45">
        <f>SUM(CH16:CL16)</f>
        <v>0</v>
      </c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</row>
    <row r="17" spans="1:124" s="52" customFormat="1" ht="21.95" customHeight="1">
      <c r="A17" s="54" t="s">
        <v>62</v>
      </c>
      <c r="B17" s="170" t="str">
        <f>IF('Fiches match à 3'!J52="","--",IF('Fiches match à 3'!J52&gt;'Fiches match à 3'!J54,'Fiches match à 3'!J54,-'Fiches match à 3'!J52))</f>
        <v>--</v>
      </c>
      <c r="C17" s="170" t="str">
        <f>IF('Fiches match à 3'!K52="","--",IF('Fiches match à 3'!K52&gt;'Fiches match à 3'!K54,'Fiches match à 3'!K54,-'Fiches match à 3'!K52))</f>
        <v>--</v>
      </c>
      <c r="D17" s="170" t="str">
        <f>IF('Fiches match à 3'!L52="","--",IF('Fiches match à 3'!L52&gt;'Fiches match à 3'!L54,'Fiches match à 3'!L54,-'Fiches match à 3'!L52))</f>
        <v>--</v>
      </c>
      <c r="E17" s="170" t="str">
        <f>IF('Fiches match à 3'!M52="","--",IF('Fiches match à 3'!M52&gt;'Fiches match à 3'!M54,'Fiches match à 3'!M54,-'Fiches match à 3'!M52))</f>
        <v>--</v>
      </c>
      <c r="F17" s="170" t="str">
        <f>IF('Fiches match à 3'!N52="","--",IF('Fiches match à 3'!N52&gt;'Fiches match à 3'!N54,'Fiches match à 3'!N54,-'Fiches match à 3'!N52))</f>
        <v>--</v>
      </c>
      <c r="G17" s="47" t="s">
        <v>80</v>
      </c>
      <c r="H17" s="280" t="str">
        <f>IF('Equipes match à 3'!$G$20="W.O.",'Equipes match à 3'!$G$20,IF('Equipes match à 3'!$G$20="","",UPPER('Equipes match à 3'!$G$20) &amp; " " &amp; 'Equipes match à 3'!$L$20))</f>
        <v/>
      </c>
      <c r="I17" s="280"/>
      <c r="J17" s="280"/>
      <c r="K17" s="280"/>
      <c r="L17" s="280" t="s">
        <v>39</v>
      </c>
      <c r="M17" s="280"/>
      <c r="N17" s="162" t="s">
        <v>55</v>
      </c>
      <c r="O17" s="280" t="str">
        <f>IF('Equipes match à 3'!$G$26="W.O.",'Equipes match à 3'!$G$26,IF('Equipes match à 3'!$G$26="","",UPPER('Equipes match à 3'!$G$26) &amp; " " &amp; 'Equipes match à 3'!$L$26))</f>
        <v/>
      </c>
      <c r="P17" s="280"/>
      <c r="Q17" s="280"/>
      <c r="R17" s="280"/>
      <c r="S17" s="50"/>
      <c r="T17" s="51"/>
      <c r="U17" s="48" t="str">
        <f>IF('Equipes match à 3'!J12="","",IF(H17="W.O.",0,IF(BA17=3,2,1)))</f>
        <v/>
      </c>
      <c r="V17" s="49" t="str">
        <f>IF('Equipes match à 3'!J12="","",IF(O17="W.O.",0,IF(BG17=3,2,1)))</f>
        <v/>
      </c>
      <c r="W17" s="50"/>
      <c r="X17" s="51"/>
      <c r="AF17" s="44"/>
      <c r="AG17" s="44">
        <v>14</v>
      </c>
      <c r="AH17" s="53"/>
      <c r="AI17" s="44"/>
      <c r="AJ17" s="44"/>
      <c r="AK17" s="44"/>
      <c r="AL17" s="44"/>
      <c r="AM17" s="44"/>
      <c r="AN17" s="45"/>
      <c r="AO17" s="44"/>
      <c r="AP17" s="44"/>
      <c r="AQ17" s="44"/>
      <c r="AR17" s="44"/>
      <c r="AS17" s="44"/>
      <c r="AT17" s="45"/>
      <c r="AU17" s="53">
        <f>SUM(B17:F17)</f>
        <v>0</v>
      </c>
      <c r="AV17" s="156">
        <f>IF('Fiches match à 3'!J52&gt;'Fiches match à 3'!J54,1,0)</f>
        <v>0</v>
      </c>
      <c r="AW17" s="156">
        <f>IF('Fiches match à 3'!K52&gt;'Fiches match à 3'!K54,1,0)</f>
        <v>0</v>
      </c>
      <c r="AX17" s="156">
        <f>IF('Fiches match à 3'!L52&gt;'Fiches match à 3'!L54,1,0)</f>
        <v>0</v>
      </c>
      <c r="AY17" s="156">
        <f>IF('Fiches match à 3'!M52&gt;'Fiches match à 3'!M54,1,0)</f>
        <v>0</v>
      </c>
      <c r="AZ17" s="156">
        <f>IF('Fiches match à 3'!N52&gt;'Fiches match à 3'!N54,1,0)</f>
        <v>0</v>
      </c>
      <c r="BA17" s="169">
        <f>IF(O17="W.O.",3,IF(H17="W.O.",0,SUM(AV17:AZ17)))</f>
        <v>0</v>
      </c>
      <c r="BB17" s="156">
        <f>IF('Fiches match à 3'!J52&lt;'Fiches match à 3'!J54,1,0)</f>
        <v>0</v>
      </c>
      <c r="BC17" s="156">
        <f>IF('Fiches match à 3'!K52&lt;'Fiches match à 3'!K54,1,0)</f>
        <v>0</v>
      </c>
      <c r="BD17" s="156">
        <f>IF('Fiches match à 3'!L52&lt;'Fiches match à 3'!L54,1,0)</f>
        <v>0</v>
      </c>
      <c r="BE17" s="156">
        <f>IF('Fiches match à 3'!M52&lt;'Fiches match à 3'!M54,1,0)</f>
        <v>0</v>
      </c>
      <c r="BF17" s="156">
        <f>IF('Fiches match à 3'!N52&lt;'Fiches match à 3'!N54,1,0)</f>
        <v>0</v>
      </c>
      <c r="BG17" s="169">
        <f>IF(H17="W.O.",3,IF(O17="W.O.",0,SUM(BB17:BF17)))</f>
        <v>0</v>
      </c>
      <c r="BH17" s="59"/>
      <c r="BI17" s="44"/>
      <c r="BJ17" s="44"/>
      <c r="BK17" s="44"/>
      <c r="BL17" s="44"/>
      <c r="BM17" s="44"/>
      <c r="BN17" s="45"/>
      <c r="BO17" s="44"/>
      <c r="BP17" s="44"/>
      <c r="BQ17" s="44"/>
      <c r="BR17" s="44"/>
      <c r="BS17" s="44"/>
      <c r="BT17" s="45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>
        <f>IF(B17="--",0,IF(B17&lt;0,-B17,IF(B17&gt;9,B17+2,11)))</f>
        <v>0</v>
      </c>
      <c r="CP17" s="44">
        <f t="shared" ref="CP17" si="70">IF(C17="--",0,IF(C17&lt;0,-C17,IF(C17&gt;9,C17+2,11)))</f>
        <v>0</v>
      </c>
      <c r="CQ17" s="44">
        <f t="shared" ref="CQ17" si="71">IF(D17="--",0,IF(D17&lt;0,-D17,IF(D17&gt;9,D17+2,11)))</f>
        <v>0</v>
      </c>
      <c r="CR17" s="44">
        <f t="shared" ref="CR17" si="72">IF(E17="--",0,IF(E17&lt;0,-E17,IF(E17&gt;9,E17+2,11)))</f>
        <v>0</v>
      </c>
      <c r="CS17" s="44">
        <f t="shared" ref="CS17" si="73">IF(F17="--",0,IF(F17&lt;0,-F17,IF(F17&gt;9,F17+2,11)))</f>
        <v>0</v>
      </c>
      <c r="CT17" s="45">
        <f>SUM(CO17:CS17)</f>
        <v>0</v>
      </c>
      <c r="CU17" s="44"/>
      <c r="CV17" s="44">
        <f>IF(B17="--",0,IF(B17&lt;0,IF(B17&lt;-9,-B17+2,11),B17))</f>
        <v>0</v>
      </c>
      <c r="CW17" s="44">
        <f t="shared" ref="CW17" si="74">IF(C17="--",0,IF(C17&lt;0,IF(C17&lt;-9,-C17+2,11),C17))</f>
        <v>0</v>
      </c>
      <c r="CX17" s="44">
        <f t="shared" ref="CX17" si="75">IF(D17="--",0,IF(D17&lt;0,IF(D17&lt;-9,-D17+2,11),D17))</f>
        <v>0</v>
      </c>
      <c r="CY17" s="44">
        <f t="shared" ref="CY17" si="76">IF(E17="--",0,IF(E17&lt;0,IF(E17&lt;-9,-E17+2,11),E17))</f>
        <v>0</v>
      </c>
      <c r="CZ17" s="44">
        <f t="shared" ref="CZ17" si="77">IF(F17="--",0,IF(F17&lt;0,IF(F17&lt;-9,-F17+2,11),F17))</f>
        <v>0</v>
      </c>
      <c r="DA17" s="45">
        <f>SUM(CV17:CZ17)</f>
        <v>0</v>
      </c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</row>
    <row r="18" spans="1:124" s="52" customFormat="1" ht="21.95" customHeight="1" thickBot="1">
      <c r="A18" s="55"/>
      <c r="B18" s="170" t="str">
        <f>IF('Fiches match à 3'!B60="","--",IF('Fiches match à 3'!B60&gt;'Fiches match à 3'!B62,'Fiches match à 3'!B62,-'Fiches match à 3'!B60))</f>
        <v>--</v>
      </c>
      <c r="C18" s="170" t="str">
        <f>IF('Fiches match à 3'!C60="","--",IF('Fiches match à 3'!C60&gt;'Fiches match à 3'!C62,'Fiches match à 3'!C62,-'Fiches match à 3'!C60))</f>
        <v>--</v>
      </c>
      <c r="D18" s="170" t="str">
        <f>IF('Fiches match à 3'!D60="","--",IF('Fiches match à 3'!D60&gt;'Fiches match à 3'!D62,'Fiches match à 3'!D62,-'Fiches match à 3'!D60))</f>
        <v>--</v>
      </c>
      <c r="E18" s="170" t="str">
        <f>IF('Fiches match à 3'!E60="","--",IF('Fiches match à 3'!E60&gt;'Fiches match à 3'!E62,'Fiches match à 3'!E62,-'Fiches match à 3'!E60))</f>
        <v>--</v>
      </c>
      <c r="F18" s="170" t="str">
        <f>IF('Fiches match à 3'!F60="","--",IF('Fiches match à 3'!F60&gt;'Fiches match à 3'!F62,'Fiches match à 3'!F62,-'Fiches match à 3'!F60))</f>
        <v>--</v>
      </c>
      <c r="G18" s="47" t="s">
        <v>56</v>
      </c>
      <c r="H18" s="280" t="str">
        <f>IF('Equipes match à 3'!$G$15="W.O.",'Equipes match à 3'!$G$15,IF('Equipes match à 3'!$G$15="","",UPPER('Equipes match à 3'!$G$15) &amp; " " &amp; 'Equipes match à 3'!$L$15))</f>
        <v/>
      </c>
      <c r="I18" s="280"/>
      <c r="J18" s="280"/>
      <c r="K18" s="280"/>
      <c r="L18" s="280" t="s">
        <v>39</v>
      </c>
      <c r="M18" s="280"/>
      <c r="N18" s="162" t="s">
        <v>77</v>
      </c>
      <c r="O18" s="280" t="str">
        <f>IF('Equipes match à 3'!$G$21="W.O.",'Equipes match à 3'!$G$21,IF('Equipes match à 3'!$G$21="","",UPPER('Equipes match à 3'!$G$21) &amp; " " &amp; 'Equipes match à 3'!$L$21))</f>
        <v/>
      </c>
      <c r="P18" s="280"/>
      <c r="Q18" s="280"/>
      <c r="R18" s="297"/>
      <c r="S18" s="50"/>
      <c r="T18" s="51"/>
      <c r="U18" s="50"/>
      <c r="V18" s="51"/>
      <c r="W18" s="48" t="str">
        <f>IF('Equipes match à 3'!J12="","",IF(H18="W.O.",0,IF(BN18=3,2,1)))</f>
        <v/>
      </c>
      <c r="X18" s="49" t="str">
        <f>IF('Equipes match à 3'!J12="","",IF(O18="W.O.",0,IF(BT18=3,2,1)))</f>
        <v/>
      </c>
      <c r="AF18" s="44"/>
      <c r="AG18" s="44">
        <v>15</v>
      </c>
      <c r="AH18" s="53"/>
      <c r="AI18" s="44"/>
      <c r="AJ18" s="44"/>
      <c r="AK18" s="44"/>
      <c r="AL18" s="44"/>
      <c r="AM18" s="44"/>
      <c r="AN18" s="45"/>
      <c r="AO18" s="44"/>
      <c r="AP18" s="44"/>
      <c r="AQ18" s="44"/>
      <c r="AR18" s="44"/>
      <c r="AS18" s="44"/>
      <c r="AT18" s="45"/>
      <c r="AU18" s="53"/>
      <c r="AV18" s="44"/>
      <c r="AW18" s="44"/>
      <c r="AX18" s="44"/>
      <c r="AY18" s="44"/>
      <c r="AZ18" s="44"/>
      <c r="BA18" s="45"/>
      <c r="BB18" s="44"/>
      <c r="BC18" s="44"/>
      <c r="BD18" s="44"/>
      <c r="BE18" s="44"/>
      <c r="BF18" s="44"/>
      <c r="BG18" s="45"/>
      <c r="BH18" s="53">
        <f>SUM(B18:F18)</f>
        <v>0</v>
      </c>
      <c r="BI18" s="156">
        <f>IF('Fiches match à 3'!B60&gt;'Fiches match à 3'!B62,1,0)</f>
        <v>0</v>
      </c>
      <c r="BJ18" s="156">
        <f>IF('Fiches match à 3'!C60&gt;'Fiches match à 3'!C62,1,0)</f>
        <v>0</v>
      </c>
      <c r="BK18" s="156">
        <f>IF('Fiches match à 3'!D60&gt;'Fiches match à 3'!D62,1,0)</f>
        <v>0</v>
      </c>
      <c r="BL18" s="156">
        <f>IF('Fiches match à 3'!E60&gt;'Fiches match à 3'!E62,1,0)</f>
        <v>0</v>
      </c>
      <c r="BM18" s="156">
        <f>IF('Fiches match à 3'!F60&gt;'Fiches match à 3'!F62,1,0)</f>
        <v>0</v>
      </c>
      <c r="BN18" s="169">
        <f>IF(O18="W.O.",3,IF(H18="W.O.",0,SUM(BI18:BM18)))</f>
        <v>0</v>
      </c>
      <c r="BO18" s="156">
        <f>IF('Fiches match à 3'!B60&lt;'Fiches match à 3'!B62,1,0)</f>
        <v>0</v>
      </c>
      <c r="BP18" s="156">
        <f>IF('Fiches match à 3'!C60&lt;'Fiches match à 3'!C62,1,0)</f>
        <v>0</v>
      </c>
      <c r="BQ18" s="156">
        <f>IF('Fiches match à 3'!D60&lt;'Fiches match à 3'!D62,1,0)</f>
        <v>0</v>
      </c>
      <c r="BR18" s="156">
        <f>IF('Fiches match à 3'!E60&lt;'Fiches match à 3'!E62,1,0)</f>
        <v>0</v>
      </c>
      <c r="BS18" s="156">
        <f>IF('Fiches match à 3'!F60&lt;'Fiches match à 3'!F62,1,0)</f>
        <v>0</v>
      </c>
      <c r="BT18" s="169">
        <f>IF(H18="W.O.",3,IF(O18="W.O.",0,SUM(BO18:BS18)))</f>
        <v>0</v>
      </c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>
        <f>IF(B18="--",0,IF(B18&lt;0,-B18,IF(B18&gt;9,B18+2,11)))</f>
        <v>0</v>
      </c>
      <c r="DD18" s="44">
        <f t="shared" ref="DD18" si="78">IF(C18="--",0,IF(C18&lt;0,-C18,IF(C18&gt;9,C18+2,11)))</f>
        <v>0</v>
      </c>
      <c r="DE18" s="44">
        <f t="shared" ref="DE18" si="79">IF(D18="--",0,IF(D18&lt;0,-D18,IF(D18&gt;9,D18+2,11)))</f>
        <v>0</v>
      </c>
      <c r="DF18" s="44">
        <f t="shared" ref="DF18" si="80">IF(E18="--",0,IF(E18&lt;0,-E18,IF(E18&gt;9,E18+2,11)))</f>
        <v>0</v>
      </c>
      <c r="DG18" s="44">
        <f t="shared" ref="DG18" si="81">IF(F18="--",0,IF(F18&lt;0,-F18,IF(F18&gt;9,F18+2,11)))</f>
        <v>0</v>
      </c>
      <c r="DH18" s="45">
        <f>SUM(DC18:DG18)</f>
        <v>0</v>
      </c>
      <c r="DI18" s="44"/>
      <c r="DJ18" s="44">
        <f>IF(B18="--",0,IF(B18&lt;0,IF(B18&lt;-9,-B18+2,11),B18))</f>
        <v>0</v>
      </c>
      <c r="DK18" s="44">
        <f t="shared" ref="DK18" si="82">IF(C18="--",0,IF(C18&lt;0,IF(C18&lt;-9,-C18+2,11),C18))</f>
        <v>0</v>
      </c>
      <c r="DL18" s="44">
        <f t="shared" ref="DL18" si="83">IF(D18="--",0,IF(D18&lt;0,IF(D18&lt;-9,-D18+2,11),D18))</f>
        <v>0</v>
      </c>
      <c r="DM18" s="44">
        <f t="shared" ref="DM18" si="84">IF(E18="--",0,IF(E18&lt;0,IF(E18&lt;-9,-E18+2,11),E18))</f>
        <v>0</v>
      </c>
      <c r="DN18" s="44">
        <f t="shared" ref="DN18" si="85">IF(F18="--",0,IF(F18&lt;0,IF(F18&lt;-9,-F18+2,11),F18))</f>
        <v>0</v>
      </c>
      <c r="DO18" s="45">
        <f>SUM(DJ18:DN18)</f>
        <v>0</v>
      </c>
      <c r="DP18" s="44"/>
      <c r="DQ18" s="44"/>
      <c r="DR18" s="44"/>
      <c r="DS18" s="44"/>
      <c r="DT18" s="44"/>
    </row>
    <row r="19" spans="1:124" ht="21.95" customHeight="1" thickBot="1">
      <c r="A19" s="163"/>
      <c r="B19" s="298" t="s">
        <v>356</v>
      </c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35"/>
      <c r="O19" s="295" t="s">
        <v>64</v>
      </c>
      <c r="P19" s="296"/>
      <c r="Q19" s="296"/>
      <c r="R19" s="296"/>
      <c r="S19" s="125" t="str">
        <f>IF('Equipes match à 3'!J12="","",SUM(S4:S18))</f>
        <v/>
      </c>
      <c r="T19" s="128" t="str">
        <f>IF('Equipes match à 3'!J12="","",SUM(T4:T18))</f>
        <v/>
      </c>
      <c r="U19" s="131" t="str">
        <f>IF('Equipes match à 3'!J12="","",SUM(U4:U18))</f>
        <v/>
      </c>
      <c r="V19" s="128" t="str">
        <f>IF('Equipes match à 3'!J12="","",SUM(V4:V18))</f>
        <v/>
      </c>
      <c r="W19" s="126" t="str">
        <f>IF('Equipes match à 3'!J12="","",SUM(W4:W18))</f>
        <v/>
      </c>
      <c r="X19" s="132" t="str">
        <f>IF('Equipes match à 3'!J12="","",SUM(X4:X18))</f>
        <v/>
      </c>
      <c r="AF19" s="44"/>
      <c r="AG19" s="44"/>
      <c r="AH19" s="62">
        <f>SUM(AH4:AH18)</f>
        <v>0</v>
      </c>
      <c r="AI19" s="44"/>
      <c r="AJ19" s="44"/>
      <c r="AK19" s="44"/>
      <c r="AL19" s="44"/>
      <c r="AM19" s="44"/>
      <c r="AN19" s="31">
        <f>SUM(AI4:AM18)</f>
        <v>0</v>
      </c>
      <c r="AO19" s="44"/>
      <c r="AP19" s="44"/>
      <c r="AQ19" s="44"/>
      <c r="AR19" s="44"/>
      <c r="AS19" s="44"/>
      <c r="AT19" s="31">
        <f>SUM(AO4:AS18)</f>
        <v>0</v>
      </c>
      <c r="AU19" s="62">
        <f>SUM(AU4:AU18)</f>
        <v>0</v>
      </c>
      <c r="AV19" s="44"/>
      <c r="AW19" s="44"/>
      <c r="AX19" s="44"/>
      <c r="AY19" s="44"/>
      <c r="AZ19" s="44"/>
      <c r="BA19" s="31">
        <f>SUM(AV4:AZ18)</f>
        <v>0</v>
      </c>
      <c r="BB19" s="44"/>
      <c r="BC19" s="44"/>
      <c r="BD19" s="44"/>
      <c r="BE19" s="44"/>
      <c r="BF19" s="44"/>
      <c r="BG19" s="31">
        <f>SUM(BB4:BF18)</f>
        <v>0</v>
      </c>
      <c r="BH19" s="62">
        <f>SUM(BH4:BH18)</f>
        <v>0</v>
      </c>
      <c r="BI19" s="44"/>
      <c r="BJ19" s="44"/>
      <c r="BK19" s="44"/>
      <c r="BL19" s="44"/>
      <c r="BM19" s="44"/>
      <c r="BN19" s="31">
        <f>SUM(BI4:BM18)</f>
        <v>0</v>
      </c>
      <c r="BO19" s="44"/>
      <c r="BP19" s="44"/>
      <c r="BQ19" s="44"/>
      <c r="BR19" s="44"/>
      <c r="BS19" s="44"/>
      <c r="BT19" s="31">
        <f>SUM(BO4:BS18)</f>
        <v>0</v>
      </c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5">
        <f>SUM(CF4:CF18)</f>
        <v>0</v>
      </c>
      <c r="CG19" s="44"/>
      <c r="CH19" s="44"/>
      <c r="CI19" s="44"/>
      <c r="CJ19" s="44"/>
      <c r="CK19" s="44"/>
      <c r="CL19" s="44"/>
      <c r="CM19" s="45">
        <f>SUM(CM4:CM18)</f>
        <v>0</v>
      </c>
      <c r="CN19" s="44"/>
      <c r="CO19" s="44"/>
      <c r="CP19" s="44"/>
      <c r="CQ19" s="44"/>
      <c r="CR19" s="44"/>
      <c r="CS19" s="44"/>
      <c r="CT19" s="45">
        <f>SUM(CT4:CT18)</f>
        <v>0</v>
      </c>
      <c r="CU19" s="44"/>
      <c r="CV19" s="44"/>
      <c r="CW19" s="44"/>
      <c r="CX19" s="44"/>
      <c r="CY19" s="44"/>
      <c r="CZ19" s="44"/>
      <c r="DA19" s="45">
        <f>SUM(DA4:DA18)</f>
        <v>0</v>
      </c>
      <c r="DB19" s="44"/>
      <c r="DC19" s="44"/>
      <c r="DD19" s="44"/>
      <c r="DE19" s="44"/>
      <c r="DF19" s="44"/>
      <c r="DG19" s="44"/>
      <c r="DH19" s="45">
        <f>SUM(DH4:DH18)</f>
        <v>0</v>
      </c>
      <c r="DI19" s="44"/>
      <c r="DJ19" s="44"/>
      <c r="DK19" s="44"/>
      <c r="DL19" s="44"/>
      <c r="DM19" s="44"/>
      <c r="DN19" s="44"/>
      <c r="DO19" s="45">
        <f>SUM(DO4:DO18)</f>
        <v>0</v>
      </c>
      <c r="DP19" s="44"/>
      <c r="DQ19" s="44"/>
      <c r="DR19" s="44"/>
      <c r="DS19" s="44"/>
      <c r="DT19" s="44"/>
    </row>
    <row r="20" spans="1:124">
      <c r="S20" s="64"/>
      <c r="T20" s="64"/>
      <c r="U20" s="64"/>
      <c r="V20" s="64"/>
      <c r="W20" s="64"/>
      <c r="X20" s="64"/>
      <c r="AF20" s="44"/>
      <c r="AG20" s="44"/>
      <c r="AH20" s="44"/>
      <c r="AI20" s="44"/>
      <c r="AJ20" s="44"/>
      <c r="AK20" s="44"/>
      <c r="AL20" s="44"/>
      <c r="AM20" s="44"/>
      <c r="AN20" s="44">
        <f>IF(S19&gt;T19,2,IF(S19&lt;T19,0,IF(AN19&gt;AT19,2,IF(AN19=AT19,IF(AH19&lt;0,2,IF(AH19=0,1,0)),0))))</f>
        <v>1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>
        <f>IF(W19&gt;X19,2,IF(W19&lt;X19,0,IF(BN19&gt;BT19,2,IF(BN19=BT19,IF(BH19&lt;0,2,IF(BH19=0,1,0)),0))))</f>
        <v>1</v>
      </c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</row>
    <row r="21" spans="1:124"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>
        <f>IF(U19&gt;V19,2,IF(U19&lt;V19,0,IF(BA19&gt;BG19,2,IF(BA19=BG19,IF(AU19&lt;0,2,IF(AU19=0,1,0)),0))))</f>
        <v>1</v>
      </c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>
        <f>IF(W19&lt;X19,2,IF(W19&gt;X19,0,IF(BN19&lt;BT19,2,IF(BN19=BT19,IF(BH19&gt;0,2,IF(BH19=0,1,0)),0))))</f>
        <v>1</v>
      </c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</row>
    <row r="22" spans="1:124"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>
        <f>IF(S19&lt;T19,2,IF(S19&gt;T19,0,IF(AN19&lt;AT19,2,IF(AN19=AT19,IF(AH19&gt;0,2,IF(AH19=0,1,0)),0))))</f>
        <v>1</v>
      </c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>
        <f>IF(U19&lt;V19,2,IF(U19&gt;V19,0,IF(BA19&lt;BG19,2,IF(BA19=BG19,IF(AU19&gt;0,2,IF(AU19=0,1,0)),0))))</f>
        <v>1</v>
      </c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</row>
    <row r="23" spans="1:124">
      <c r="AF23" s="44"/>
      <c r="AG23" s="44"/>
      <c r="AH23" s="44"/>
      <c r="AI23" s="44" t="s">
        <v>119</v>
      </c>
      <c r="AJ23" s="45">
        <f>SUM(AN20:BT20)</f>
        <v>2</v>
      </c>
      <c r="AK23" s="44" t="e">
        <f>S19+W19</f>
        <v>#VALUE!</v>
      </c>
      <c r="AL23" s="45">
        <f>AN19+BN19</f>
        <v>0</v>
      </c>
      <c r="AM23" s="44">
        <f>CF19+DH19</f>
        <v>0</v>
      </c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</row>
    <row r="24" spans="1:124" ht="15" customHeight="1">
      <c r="D24" s="64"/>
      <c r="AF24" s="44"/>
      <c r="AG24" s="44"/>
      <c r="AH24" s="44"/>
      <c r="AI24" s="44" t="s">
        <v>121</v>
      </c>
      <c r="AJ24" s="45">
        <f>SUM(AN21:BT21)</f>
        <v>2</v>
      </c>
      <c r="AK24" s="44" t="e">
        <f>U19+X19</f>
        <v>#VALUE!</v>
      </c>
      <c r="AL24" s="45">
        <f>BA19+BT19</f>
        <v>0</v>
      </c>
      <c r="AM24" s="44">
        <f>CT19+DO19</f>
        <v>0</v>
      </c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</row>
    <row r="25" spans="1:124" ht="15" customHeight="1">
      <c r="D25" s="64"/>
      <c r="AF25" s="44"/>
      <c r="AG25" s="44"/>
      <c r="AH25" s="44"/>
      <c r="AI25" s="44" t="s">
        <v>120</v>
      </c>
      <c r="AJ25" s="45">
        <f>SUM(AN22:BT22)</f>
        <v>2</v>
      </c>
      <c r="AK25" s="44" t="e">
        <f>T19+V19</f>
        <v>#VALUE!</v>
      </c>
      <c r="AL25" s="45">
        <f>AT19+BG19</f>
        <v>0</v>
      </c>
      <c r="AM25" s="44">
        <f>CM19+DA19</f>
        <v>0</v>
      </c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</row>
    <row r="26" spans="1:124" ht="15" customHeight="1">
      <c r="D26" s="6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</row>
    <row r="27" spans="1:124" ht="15" customHeight="1">
      <c r="D27" s="6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</row>
    <row r="28" spans="1:124" ht="15" customHeight="1">
      <c r="D28" s="6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</row>
    <row r="29" spans="1:124" ht="15" customHeight="1">
      <c r="D29" s="6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</row>
    <row r="30" spans="1:124" ht="15" customHeight="1">
      <c r="D30" s="6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</row>
    <row r="31" spans="1:124" ht="15" customHeight="1">
      <c r="D31" s="64"/>
      <c r="AF31" s="44"/>
      <c r="AG31" s="44"/>
      <c r="AH31" s="44"/>
      <c r="AI31" s="44"/>
      <c r="AJ31" s="44" t="s">
        <v>126</v>
      </c>
      <c r="AK31" s="44"/>
      <c r="AL31" s="44"/>
      <c r="AM31" s="44"/>
      <c r="AN31" s="44"/>
      <c r="AO31" s="44" t="s">
        <v>69</v>
      </c>
      <c r="AP31" s="44"/>
      <c r="AQ31" s="44"/>
      <c r="AR31" s="44"/>
      <c r="AS31" s="44"/>
      <c r="AT31" s="44" t="s">
        <v>127</v>
      </c>
      <c r="AU31" s="44"/>
      <c r="AV31" s="44"/>
      <c r="AW31" s="44"/>
      <c r="AX31" s="44"/>
      <c r="AY31" s="44" t="s">
        <v>129</v>
      </c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</row>
    <row r="32" spans="1:124" ht="15" customHeight="1">
      <c r="D32" s="64"/>
      <c r="N32" s="64"/>
      <c r="AF32" s="44"/>
      <c r="AG32" s="44"/>
      <c r="AH32" s="44"/>
      <c r="AI32" s="12" t="s">
        <v>119</v>
      </c>
      <c r="AJ32" s="12">
        <f>SUM(AN20:BT20)</f>
        <v>2</v>
      </c>
      <c r="AK32" s="65">
        <f>IF(AJ32=MAX(AJ32:AJ34),1,0)</f>
        <v>1</v>
      </c>
      <c r="AL32" s="66">
        <f>IF(AK32&gt;0,0,IF(AJ32=MEDIAN(AJ32:AJ34),2,0))</f>
        <v>0</v>
      </c>
      <c r="AM32" s="67">
        <f>IF(AL32&gt;0,0,IF(AK32&gt;0,0,IF(AJ32=MIN(AJ32:AJ34),3,0)))</f>
        <v>0</v>
      </c>
      <c r="AN32" s="68">
        <f>SUM(AK32:AM32)</f>
        <v>1</v>
      </c>
      <c r="AO32" s="12" t="e">
        <f>S19+W19</f>
        <v>#VALUE!</v>
      </c>
      <c r="AP32" s="65" t="e">
        <f>IF(AO32=MAX(AO32:AO34),1,0)</f>
        <v>#VALUE!</v>
      </c>
      <c r="AQ32" s="66" t="e">
        <f>IF(AP32&gt;0,0,IF(AO32=MEDIAN(AO32:AO34),2,0))</f>
        <v>#VALUE!</v>
      </c>
      <c r="AR32" s="67" t="e">
        <f>IF(AQ32&gt;0,0,IF(AP32&gt;0,0,IF(AO32=MIN(AO32:AO34),3,0)))</f>
        <v>#VALUE!</v>
      </c>
      <c r="AS32" s="68" t="e">
        <f>SUM(AP32:AR32)</f>
        <v>#VALUE!</v>
      </c>
      <c r="AT32" s="12">
        <f>AN19+BN19</f>
        <v>0</v>
      </c>
      <c r="AU32" s="65">
        <f>IF(AT32=MAX(AT32:AT34),1,0)</f>
        <v>1</v>
      </c>
      <c r="AV32" s="66">
        <f>IF(AU32&gt;0,0,IF(AT32=MEDIAN(AT32:AT34),2,0))</f>
        <v>0</v>
      </c>
      <c r="AW32" s="67">
        <f>IF(AV32&gt;0,0,IF(AU32&gt;0,0,IF(AT32=MIN(AT32:AT34),3,0)))</f>
        <v>0</v>
      </c>
      <c r="AX32" s="68">
        <f>SUM(AU32:AW32)</f>
        <v>1</v>
      </c>
      <c r="AY32" s="12">
        <f>CF19+DH19</f>
        <v>0</v>
      </c>
      <c r="AZ32" s="65">
        <f>IF(AY32=MAX(AY32:AY34),1,0)</f>
        <v>1</v>
      </c>
      <c r="BA32" s="66">
        <f>IF(AZ32&gt;0,0,IF(AY32=MEDIAN(AY32:AY34),2,0))</f>
        <v>0</v>
      </c>
      <c r="BB32" s="67">
        <f>IF(BA32&gt;0,0,IF(AZ32&gt;0,0,IF(AY32=MIN(AY32:AY34),3,0)))</f>
        <v>0</v>
      </c>
      <c r="BC32" s="68">
        <f>SUM(AZ32:BB32)</f>
        <v>1</v>
      </c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</row>
    <row r="33" spans="4:124" ht="15" customHeight="1">
      <c r="D33" s="64"/>
      <c r="N33" s="64"/>
      <c r="AF33" s="44"/>
      <c r="AG33" s="44"/>
      <c r="AH33" s="44"/>
      <c r="AI33" s="12" t="s">
        <v>121</v>
      </c>
      <c r="AJ33" s="12">
        <f>SUM(AN21:BT21)</f>
        <v>2</v>
      </c>
      <c r="AK33" s="69">
        <f>IF(AJ33=MAX(AJ32:AJ34),1,0)</f>
        <v>1</v>
      </c>
      <c r="AL33" s="12">
        <f>IF(AK33&gt;0,0,IF(AJ33=MEDIAN(AJ32:AJ34),2,0))</f>
        <v>0</v>
      </c>
      <c r="AM33" s="70">
        <f>IF(AL33&gt;0,0,IF(AK33&gt;0,0,IF(AJ33=MIN(AJ32:AJ34),3,0)))</f>
        <v>0</v>
      </c>
      <c r="AN33" s="71">
        <f>SUM(AK33:AM33)</f>
        <v>1</v>
      </c>
      <c r="AO33" s="12" t="e">
        <f>U19+X19</f>
        <v>#VALUE!</v>
      </c>
      <c r="AP33" s="69" t="e">
        <f>IF(AO33=MAX(AO32:AO34),1,0)</f>
        <v>#VALUE!</v>
      </c>
      <c r="AQ33" s="12" t="e">
        <f>IF(AP33&gt;0,0,IF(AO33=MEDIAN(AO32:AO34),2,0))</f>
        <v>#VALUE!</v>
      </c>
      <c r="AR33" s="70" t="e">
        <f>IF(AQ33&gt;0,0,IF(AP33&gt;0,0,IF(AO33=MIN(AO32:AO34),3,0)))</f>
        <v>#VALUE!</v>
      </c>
      <c r="AS33" s="71" t="e">
        <f>SUM(AP33:AR33)</f>
        <v>#VALUE!</v>
      </c>
      <c r="AT33" s="12">
        <f>BA19+BT19</f>
        <v>0</v>
      </c>
      <c r="AU33" s="69">
        <f>IF(AT33=MAX(AT32:AT34),1,0)</f>
        <v>1</v>
      </c>
      <c r="AV33" s="12">
        <f>IF(AU33&gt;0,0,IF(AT33=MEDIAN(AT32:AT34),2,0))</f>
        <v>0</v>
      </c>
      <c r="AW33" s="70">
        <f>IF(AV33&gt;0,0,IF(AU33&gt;0,0,IF(AT33=MIN(AT32:AT34),3,0)))</f>
        <v>0</v>
      </c>
      <c r="AX33" s="71">
        <f>SUM(AU33:AW33)</f>
        <v>1</v>
      </c>
      <c r="AY33" s="12">
        <f>CT19+DO19</f>
        <v>0</v>
      </c>
      <c r="AZ33" s="69">
        <f>IF(AY33=MAX(AY32:AY34),1,0)</f>
        <v>1</v>
      </c>
      <c r="BA33" s="12">
        <f>IF(AZ33&gt;0,0,IF(AY33=MEDIAN(AY32:AY34),2,0))</f>
        <v>0</v>
      </c>
      <c r="BB33" s="70">
        <f>IF(BA33&gt;0,0,IF(AZ33&gt;0,0,IF(AY33=MIN(AY32:AY34),3,0)))</f>
        <v>0</v>
      </c>
      <c r="BC33" s="71">
        <f>SUM(AZ33:BB33)</f>
        <v>1</v>
      </c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</row>
    <row r="34" spans="4:124" ht="15" customHeight="1">
      <c r="AF34" s="44"/>
      <c r="AG34" s="44"/>
      <c r="AH34" s="44"/>
      <c r="AI34" s="12" t="s">
        <v>120</v>
      </c>
      <c r="AJ34" s="12">
        <f>SUM(AN22:BT22)</f>
        <v>2</v>
      </c>
      <c r="AK34" s="72">
        <f>IF(AJ34=MAX(AJ32:AJ34),1,0)</f>
        <v>1</v>
      </c>
      <c r="AL34" s="73">
        <f>IF(AK34&gt;0,0,IF(AJ34=MEDIAN(AJ32:AJ34),2,0))</f>
        <v>0</v>
      </c>
      <c r="AM34" s="74">
        <f>IF(AL34&gt;0,0,IF(AK34&gt;0,0,IF(AJ34=MIN(AJ32:AJ34),3,0)))</f>
        <v>0</v>
      </c>
      <c r="AN34" s="75">
        <f>SUM(AK34:AM34)</f>
        <v>1</v>
      </c>
      <c r="AO34" s="12" t="e">
        <f>T19+V19</f>
        <v>#VALUE!</v>
      </c>
      <c r="AP34" s="72" t="e">
        <f>IF(AO34=MAX(AO32:AO34),1,0)</f>
        <v>#VALUE!</v>
      </c>
      <c r="AQ34" s="73" t="e">
        <f>IF(AP34&gt;0,0,IF(AO34=MEDIAN(AO32:AO34),2,0))</f>
        <v>#VALUE!</v>
      </c>
      <c r="AR34" s="74" t="e">
        <f>IF(AQ34&gt;0,0,IF(AP34&gt;0,0,IF(AO34=MIN(AO32:AO34),3,0)))</f>
        <v>#VALUE!</v>
      </c>
      <c r="AS34" s="75" t="e">
        <f>SUM(AP34:AR34)</f>
        <v>#VALUE!</v>
      </c>
      <c r="AT34" s="12">
        <f>AT19+BG19</f>
        <v>0</v>
      </c>
      <c r="AU34" s="72">
        <f>IF(AT34=MAX(AT32:AT34),1,0)</f>
        <v>1</v>
      </c>
      <c r="AV34" s="73">
        <f>IF(AU34&gt;0,0,IF(AT34=MEDIAN(AT32:AT34),2,0))</f>
        <v>0</v>
      </c>
      <c r="AW34" s="74">
        <f>IF(AV34&gt;0,0,IF(AU34&gt;0,0,IF(AT34=MIN(AT32:AT34),3,0)))</f>
        <v>0</v>
      </c>
      <c r="AX34" s="75">
        <f>SUM(AU34:AW34)</f>
        <v>1</v>
      </c>
      <c r="AY34" s="12">
        <f>CM19+DA19</f>
        <v>0</v>
      </c>
      <c r="AZ34" s="72">
        <f>IF(AY34=MAX(AY32:AY34),1,0)</f>
        <v>1</v>
      </c>
      <c r="BA34" s="73">
        <f>IF(AZ34&gt;0,0,IF(AY34=MEDIAN(AY32:AY34),2,0))</f>
        <v>0</v>
      </c>
      <c r="BB34" s="74">
        <f>IF(BA34&gt;0,0,IF(AZ34&gt;0,0,IF(AY34=MIN(AY32:AY34),3,0)))</f>
        <v>0</v>
      </c>
      <c r="BC34" s="75">
        <f>SUM(AZ34:BB34)</f>
        <v>1</v>
      </c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</row>
    <row r="35" spans="4:124" ht="15" customHeight="1">
      <c r="AF35" s="44"/>
      <c r="AG35" s="44"/>
      <c r="AH35" s="44"/>
      <c r="AI35" s="44"/>
      <c r="AJ35" s="44"/>
      <c r="AK35" s="44"/>
      <c r="AL35" s="44"/>
      <c r="AM35" s="44"/>
      <c r="AN35" s="12">
        <f>SUM(AN32:AN34)</f>
        <v>3</v>
      </c>
      <c r="AO35" s="44"/>
      <c r="AP35" s="44"/>
      <c r="AQ35" s="44"/>
      <c r="AR35" s="44"/>
      <c r="AS35" s="12" t="e">
        <f>SUM(AS32:AS34)</f>
        <v>#VALUE!</v>
      </c>
      <c r="AT35" s="44"/>
      <c r="AU35" s="44"/>
      <c r="AV35" s="44"/>
      <c r="AW35" s="44"/>
      <c r="AX35" s="12">
        <f>SUM(AX32:AX34)</f>
        <v>3</v>
      </c>
      <c r="AY35" s="44"/>
      <c r="AZ35" s="44"/>
      <c r="BA35" s="44"/>
      <c r="BB35" s="44"/>
      <c r="BC35" s="12">
        <f>SUM(BC32:BC34)</f>
        <v>3</v>
      </c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</row>
    <row r="36" spans="4:124" ht="15" customHeight="1"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</row>
    <row r="37" spans="4:124" ht="15" customHeight="1">
      <c r="AF37" s="44"/>
      <c r="AG37" s="44"/>
      <c r="AH37" s="44"/>
      <c r="AI37" s="44" t="e">
        <f>IF(AN35=6,AJ31,IF(AS35=6,AO31,IF(AX35=6,AT31,IF(BC35&gt;3,AY31,"Manuel"))))</f>
        <v>#VALUE!</v>
      </c>
      <c r="AJ37" s="44" t="s">
        <v>119</v>
      </c>
      <c r="AK37" s="44" t="e">
        <f>IF(AI$37=AJ$31,AN32,IF(AI$37=AO$31,AS32,IF(AI$37=AT$31,AX32,IF(AI$37=AY$31,BC32,"Egalité"))))</f>
        <v>#VALUE!</v>
      </c>
      <c r="AL37" s="44"/>
      <c r="AM37" s="44"/>
      <c r="AN37" s="76" t="e">
        <f>IF(AK$37=1,IF(AK$38=1,"Egalité",IF(AK$39=1,"Egalité",AJ$37)),IF(AK$38=1,AJ$38,IF(AK$39=1,AJ$39,"Egalité")))</f>
        <v>#VALUE!</v>
      </c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</row>
    <row r="38" spans="4:124" ht="15" customHeight="1">
      <c r="AF38" s="44"/>
      <c r="AG38" s="44"/>
      <c r="AH38" s="44"/>
      <c r="AI38" s="44"/>
      <c r="AJ38" s="44" t="s">
        <v>121</v>
      </c>
      <c r="AK38" s="44" t="e">
        <f>IF(AI$37=AJ$31,AN33,IF(AI$37=AO$31,AS33,IF(AI$37=AT$31,AX33,IF(AI$37=AY$31,BC33,"Egalité"))))</f>
        <v>#VALUE!</v>
      </c>
      <c r="AL38" s="44"/>
      <c r="AM38" s="44"/>
      <c r="AN38" s="77" t="e">
        <f>IF(AK$37=2,IF(AK$38=2,"Egalité",IF(AK$39=2,"Egalité",AJ$37)),IF(AK$38=2,AJ$38,IF(AK$39=2,AJ$39,"Egalité")))</f>
        <v>#VALUE!</v>
      </c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</row>
    <row r="39" spans="4:124" ht="15" customHeight="1">
      <c r="AF39" s="44"/>
      <c r="AG39" s="44"/>
      <c r="AH39" s="44"/>
      <c r="AI39" s="44"/>
      <c r="AJ39" s="44" t="s">
        <v>120</v>
      </c>
      <c r="AK39" s="44" t="e">
        <f>IF(AI$37=AJ$31,AN34,IF(AI$37=AO$31,AS34,IF(AI$37=AT$31,AX34,IF(AI$37=AY$31,BC34,"Egalité"))))</f>
        <v>#VALUE!</v>
      </c>
      <c r="AL39" s="44"/>
      <c r="AM39" s="44"/>
      <c r="AN39" s="78" t="e">
        <f>IF(AK$37=3,IF(AK$38=3,"Egalité",IF(AK$39=3,"Egalité",AJ$37)),IF(AK$38=3,AJ$38,IF(AK$39=3,AJ$39,"Egalité")))</f>
        <v>#VALUE!</v>
      </c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</row>
    <row r="40" spans="4:124" ht="15" customHeight="1"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</row>
  </sheetData>
  <sheetProtection algorithmName="SHA-512" hashValue="BrmmTeJwh4G1YC+GgTslqUe80hOhE1rtLaAaEF7wFiiIaDBVLy5bIPjLHGWZ0wzUOFy/iAonjuCF2/twZgWlRQ==" saltValue="kcGnbA5SmAfn/3p7E0jTeg==" spinCount="100000" sheet="1" scenarios="1" insertRows="0" autoFilter="0"/>
  <mergeCells count="58">
    <mergeCell ref="L13:M13"/>
    <mergeCell ref="L14:M14"/>
    <mergeCell ref="L11:M11"/>
    <mergeCell ref="H8:K8"/>
    <mergeCell ref="H12:K12"/>
    <mergeCell ref="H13:K13"/>
    <mergeCell ref="H14:K14"/>
    <mergeCell ref="H18:K18"/>
    <mergeCell ref="H16:K16"/>
    <mergeCell ref="H17:K17"/>
    <mergeCell ref="O19:R19"/>
    <mergeCell ref="L15:M15"/>
    <mergeCell ref="L17:M17"/>
    <mergeCell ref="L18:M18"/>
    <mergeCell ref="O18:R18"/>
    <mergeCell ref="H15:K15"/>
    <mergeCell ref="O16:R16"/>
    <mergeCell ref="O17:R17"/>
    <mergeCell ref="O15:R15"/>
    <mergeCell ref="L16:M16"/>
    <mergeCell ref="B19:M19"/>
    <mergeCell ref="AG1:AL1"/>
    <mergeCell ref="O10:R10"/>
    <mergeCell ref="O12:R12"/>
    <mergeCell ref="O7:R7"/>
    <mergeCell ref="O11:R11"/>
    <mergeCell ref="B1:X1"/>
    <mergeCell ref="B2:F2"/>
    <mergeCell ref="L7:M7"/>
    <mergeCell ref="H7:K7"/>
    <mergeCell ref="L8:M8"/>
    <mergeCell ref="L9:M9"/>
    <mergeCell ref="L10:M10"/>
    <mergeCell ref="H9:K9"/>
    <mergeCell ref="H10:K10"/>
    <mergeCell ref="L12:M12"/>
    <mergeCell ref="O13:R13"/>
    <mergeCell ref="O4:R4"/>
    <mergeCell ref="O5:R5"/>
    <mergeCell ref="O6:R6"/>
    <mergeCell ref="O8:R8"/>
    <mergeCell ref="O9:R9"/>
    <mergeCell ref="AM1:AN1"/>
    <mergeCell ref="AO1:AQ1"/>
    <mergeCell ref="AG2:AL2"/>
    <mergeCell ref="AO2:AQ2"/>
    <mergeCell ref="O14:R14"/>
    <mergeCell ref="G2:R3"/>
    <mergeCell ref="S2:T2"/>
    <mergeCell ref="U2:V2"/>
    <mergeCell ref="W2:X2"/>
    <mergeCell ref="H11:K11"/>
    <mergeCell ref="H4:K4"/>
    <mergeCell ref="H5:K5"/>
    <mergeCell ref="H6:K6"/>
    <mergeCell ref="L4:M4"/>
    <mergeCell ref="L5:M5"/>
    <mergeCell ref="L6:M6"/>
  </mergeCells>
  <phoneticPr fontId="10" type="noConversion"/>
  <conditionalFormatting sqref="B4:F6 B8:F10 B12:F14 B16:F18">
    <cfRule type="expression" dxfId="47" priority="14" stopIfTrue="1">
      <formula>$O4="W.O."</formula>
    </cfRule>
    <cfRule type="expression" dxfId="46" priority="15" stopIfTrue="1">
      <formula>$H4="W.O."</formula>
    </cfRule>
  </conditionalFormatting>
  <conditionalFormatting sqref="B7:F7 B11:F11 B15:F15">
    <cfRule type="expression" dxfId="45" priority="16" stopIfTrue="1">
      <formula>#REF!="W.O."</formula>
    </cfRule>
    <cfRule type="expression" dxfId="44" priority="17" stopIfTrue="1">
      <formula>#REF!="W.O."</formula>
    </cfRule>
  </conditionalFormatting>
  <conditionalFormatting sqref="H4:K4 H7:K8 H12:K12 H16:K16">
    <cfRule type="expression" dxfId="43" priority="13" stopIfTrue="1">
      <formula>$S4&gt;1</formula>
    </cfRule>
  </conditionalFormatting>
  <conditionalFormatting sqref="H4:K4 H7:K8 H12:K12 H16:K16">
    <cfRule type="expression" dxfId="42" priority="12" stopIfTrue="1">
      <formula>$S4&lt;2</formula>
    </cfRule>
  </conditionalFormatting>
  <conditionalFormatting sqref="O4:R4 O7:R8 O12:R12 O16:R16">
    <cfRule type="expression" dxfId="41" priority="11" stopIfTrue="1">
      <formula>$T4&gt;1</formula>
    </cfRule>
  </conditionalFormatting>
  <conditionalFormatting sqref="O4:R4 O7:R8 O12:R12 O16:R16">
    <cfRule type="expression" dxfId="40" priority="9" stopIfTrue="1">
      <formula>$T4&lt;2</formula>
    </cfRule>
  </conditionalFormatting>
  <conditionalFormatting sqref="H5:K5 H9:K9 H11:K11 H13:K13 H17:K17">
    <cfRule type="expression" dxfId="39" priority="7" stopIfTrue="1">
      <formula>$U5&lt;2</formula>
    </cfRule>
    <cfRule type="expression" dxfId="38" priority="8" stopIfTrue="1">
      <formula>$U5&gt;1</formula>
    </cfRule>
  </conditionalFormatting>
  <conditionalFormatting sqref="O5:R5 O9:R9 O11:R11 O13:R13 O17:R17">
    <cfRule type="expression" dxfId="37" priority="5" stopIfTrue="1">
      <formula>$V5&lt;2</formula>
    </cfRule>
    <cfRule type="expression" dxfId="36" priority="6" stopIfTrue="1">
      <formula>$V5&gt;1</formula>
    </cfRule>
  </conditionalFormatting>
  <conditionalFormatting sqref="H6:K6 H10:K10 H14:K15 H18:K18">
    <cfRule type="expression" dxfId="35" priority="4" stopIfTrue="1">
      <formula>$W6&gt;1</formula>
    </cfRule>
  </conditionalFormatting>
  <conditionalFormatting sqref="H6:K6 H10:K10 H14:K15 H18:K18">
    <cfRule type="expression" dxfId="34" priority="3" stopIfTrue="1">
      <formula>$W6&lt;2</formula>
    </cfRule>
  </conditionalFormatting>
  <conditionalFormatting sqref="O6:R6 O10:R10 O14:R15 O18:R18">
    <cfRule type="expression" dxfId="33" priority="2" stopIfTrue="1">
      <formula>$X6&gt;1</formula>
    </cfRule>
  </conditionalFormatting>
  <conditionalFormatting sqref="O6:R6 O10:R10 O14:R15 O18:R18">
    <cfRule type="expression" dxfId="32" priority="1" stopIfTrue="1">
      <formula>$X6&lt;2</formula>
    </cfRule>
  </conditionalFormatting>
  <printOptions horizontalCentered="1" verticalCentered="1"/>
  <pageMargins left="0.23622047244094491" right="0.23622047244094491" top="0.74803149606299213" bottom="0.19685039370078741" header="0.31496062992125984" footer="0.31496062992125984"/>
  <pageSetup paperSize="9" orientation="landscape" r:id="rId1"/>
  <ignoredErrors>
    <ignoredError sqref="H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92D050"/>
    <pageSetUpPr fitToPage="1"/>
  </sheetPr>
  <dimension ref="A1:N62"/>
  <sheetViews>
    <sheetView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108" customWidth="1"/>
    <col min="2" max="6" width="4.28515625" style="108" customWidth="1"/>
    <col min="7" max="8" width="3" style="108" customWidth="1"/>
    <col min="9" max="9" width="26.7109375" style="108" customWidth="1"/>
    <col min="10" max="14" width="4.28515625" style="108" customWidth="1"/>
    <col min="15" max="16384" width="11.42578125" style="108"/>
  </cols>
  <sheetData>
    <row r="1" spans="1:14" s="102" customFormat="1" ht="50.1" customHeight="1">
      <c r="A1" s="303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Poussins - D 1  / Fiches match à 3
 - 
 - </v>
      </c>
      <c r="B1" s="304"/>
      <c r="C1" s="304"/>
      <c r="D1" s="305"/>
      <c r="E1" s="299">
        <v>1</v>
      </c>
      <c r="F1" s="300"/>
      <c r="G1" s="117"/>
      <c r="I1" s="303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Poussins - D 1  / Fiches match à 3
 - 
 - </v>
      </c>
      <c r="J1" s="304"/>
      <c r="K1" s="304"/>
      <c r="L1" s="305"/>
      <c r="M1" s="299">
        <f>E1+1</f>
        <v>2</v>
      </c>
      <c r="N1" s="300"/>
    </row>
    <row r="2" spans="1:14" s="102" customFormat="1" ht="24.95" customHeight="1">
      <c r="A2" s="103" t="s">
        <v>122</v>
      </c>
      <c r="B2" s="301" t="s">
        <v>123</v>
      </c>
      <c r="C2" s="301"/>
      <c r="D2" s="104" t="s">
        <v>128</v>
      </c>
      <c r="E2" s="301" t="s">
        <v>124</v>
      </c>
      <c r="F2" s="302"/>
      <c r="G2" s="117"/>
      <c r="I2" s="103" t="s">
        <v>122</v>
      </c>
      <c r="J2" s="301" t="s">
        <v>123</v>
      </c>
      <c r="K2" s="301"/>
      <c r="L2" s="104" t="s">
        <v>128</v>
      </c>
      <c r="M2" s="301" t="s">
        <v>124</v>
      </c>
      <c r="N2" s="302"/>
    </row>
    <row r="3" spans="1:14" s="102" customFormat="1" ht="24.95" customHeight="1">
      <c r="A3" s="105" t="s">
        <v>125</v>
      </c>
      <c r="B3" s="106">
        <v>1</v>
      </c>
      <c r="C3" s="106">
        <v>2</v>
      </c>
      <c r="D3" s="106">
        <v>3</v>
      </c>
      <c r="E3" s="106">
        <v>4</v>
      </c>
      <c r="F3" s="107">
        <v>5</v>
      </c>
      <c r="G3" s="117"/>
      <c r="I3" s="105" t="s">
        <v>125</v>
      </c>
      <c r="J3" s="106">
        <v>1</v>
      </c>
      <c r="K3" s="106">
        <v>2</v>
      </c>
      <c r="L3" s="106">
        <v>3</v>
      </c>
      <c r="M3" s="106">
        <v>4</v>
      </c>
      <c r="N3" s="107">
        <v>5</v>
      </c>
    </row>
    <row r="4" spans="1:14" ht="30" customHeight="1">
      <c r="A4" s="109" t="str">
        <f>'rencontre match à 3'!H4</f>
        <v/>
      </c>
      <c r="B4" s="150"/>
      <c r="C4" s="150"/>
      <c r="D4" s="150"/>
      <c r="E4" s="150"/>
      <c r="F4" s="151"/>
      <c r="G4" s="118"/>
      <c r="I4" s="109" t="str">
        <f>'rencontre match à 3'!H5</f>
        <v/>
      </c>
      <c r="J4" s="145"/>
      <c r="K4" s="145"/>
      <c r="L4" s="145"/>
      <c r="M4" s="145"/>
      <c r="N4" s="146"/>
    </row>
    <row r="5" spans="1:14" ht="24.95" customHeight="1">
      <c r="A5" s="111" t="s">
        <v>39</v>
      </c>
      <c r="F5" s="110"/>
      <c r="G5" s="118"/>
      <c r="I5" s="111" t="s">
        <v>39</v>
      </c>
      <c r="N5" s="110"/>
    </row>
    <row r="6" spans="1:14" ht="30" customHeight="1">
      <c r="A6" s="112" t="str">
        <f>'rencontre match à 3'!O4</f>
        <v/>
      </c>
      <c r="B6" s="152"/>
      <c r="C6" s="152"/>
      <c r="D6" s="152"/>
      <c r="E6" s="152"/>
      <c r="F6" s="153"/>
      <c r="G6" s="118"/>
      <c r="I6" s="112" t="str">
        <f>'rencontre match à 3'!O5</f>
        <v/>
      </c>
      <c r="J6" s="152"/>
      <c r="K6" s="152"/>
      <c r="L6" s="152"/>
      <c r="M6" s="152"/>
      <c r="N6" s="153"/>
    </row>
    <row r="7" spans="1:14" ht="15" customHeight="1">
      <c r="A7" s="119"/>
      <c r="B7" s="119"/>
      <c r="C7" s="119"/>
      <c r="D7" s="119"/>
      <c r="E7" s="119"/>
      <c r="F7" s="119"/>
      <c r="G7" s="120"/>
      <c r="H7" s="119"/>
      <c r="I7" s="119"/>
      <c r="J7" s="119"/>
      <c r="K7" s="119"/>
      <c r="L7" s="119"/>
      <c r="M7" s="119"/>
      <c r="N7" s="119"/>
    </row>
    <row r="8" spans="1:14" ht="15" customHeight="1">
      <c r="G8" s="118"/>
    </row>
    <row r="9" spans="1:14" s="102" customFormat="1" ht="50.1" customHeight="1">
      <c r="A9" s="303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Poussins - D 1  / Fiches match à 3
 - 
 - </v>
      </c>
      <c r="B9" s="304"/>
      <c r="C9" s="304"/>
      <c r="D9" s="305"/>
      <c r="E9" s="299">
        <f>E1+2</f>
        <v>3</v>
      </c>
      <c r="F9" s="300"/>
      <c r="G9" s="117"/>
      <c r="I9" s="303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Poussins - D 1  / Fiches match à 3
 - 
 - </v>
      </c>
      <c r="J9" s="304"/>
      <c r="K9" s="304"/>
      <c r="L9" s="305"/>
      <c r="M9" s="299">
        <f>M1+2</f>
        <v>4</v>
      </c>
      <c r="N9" s="300"/>
    </row>
    <row r="10" spans="1:14" s="102" customFormat="1" ht="24.95" customHeight="1">
      <c r="A10" s="103" t="s">
        <v>122</v>
      </c>
      <c r="B10" s="301" t="s">
        <v>123</v>
      </c>
      <c r="C10" s="301"/>
      <c r="D10" s="104" t="s">
        <v>128</v>
      </c>
      <c r="E10" s="301" t="s">
        <v>124</v>
      </c>
      <c r="F10" s="302"/>
      <c r="G10" s="117"/>
      <c r="I10" s="103" t="s">
        <v>122</v>
      </c>
      <c r="J10" s="301" t="s">
        <v>123</v>
      </c>
      <c r="K10" s="301"/>
      <c r="L10" s="104" t="s">
        <v>128</v>
      </c>
      <c r="M10" s="301" t="s">
        <v>124</v>
      </c>
      <c r="N10" s="302"/>
    </row>
    <row r="11" spans="1:14" s="102" customFormat="1" ht="24.95" customHeight="1">
      <c r="A11" s="105" t="s">
        <v>125</v>
      </c>
      <c r="B11" s="106">
        <v>1</v>
      </c>
      <c r="C11" s="106">
        <v>2</v>
      </c>
      <c r="D11" s="106">
        <v>3</v>
      </c>
      <c r="E11" s="106">
        <v>4</v>
      </c>
      <c r="F11" s="107">
        <v>5</v>
      </c>
      <c r="G11" s="117"/>
      <c r="I11" s="105" t="s">
        <v>125</v>
      </c>
      <c r="J11" s="106">
        <v>1</v>
      </c>
      <c r="K11" s="106">
        <v>2</v>
      </c>
      <c r="L11" s="106">
        <v>3</v>
      </c>
      <c r="M11" s="106">
        <v>4</v>
      </c>
      <c r="N11" s="107">
        <v>5</v>
      </c>
    </row>
    <row r="12" spans="1:14" ht="30" customHeight="1">
      <c r="A12" s="109" t="str">
        <f>'rencontre match à 3'!H6</f>
        <v/>
      </c>
      <c r="B12" s="150"/>
      <c r="C12" s="150"/>
      <c r="D12" s="150"/>
      <c r="E12" s="150"/>
      <c r="F12" s="151"/>
      <c r="G12" s="118"/>
      <c r="I12" s="109" t="str">
        <f>'rencontre match à 3'!H7</f>
        <v xml:space="preserve"> - </v>
      </c>
      <c r="J12" s="150"/>
      <c r="K12" s="150"/>
      <c r="L12" s="150"/>
      <c r="M12" s="150"/>
      <c r="N12" s="151"/>
    </row>
    <row r="13" spans="1:14" ht="24.95" customHeight="1">
      <c r="A13" s="111" t="s">
        <v>39</v>
      </c>
      <c r="F13" s="110"/>
      <c r="G13" s="118"/>
      <c r="I13" s="111" t="s">
        <v>39</v>
      </c>
      <c r="N13" s="110"/>
    </row>
    <row r="14" spans="1:14" ht="30" customHeight="1">
      <c r="A14" s="112" t="str">
        <f>'rencontre match à 3'!O6</f>
        <v/>
      </c>
      <c r="B14" s="144"/>
      <c r="C14" s="144"/>
      <c r="D14" s="144"/>
      <c r="E14" s="144"/>
      <c r="F14" s="147"/>
      <c r="G14" s="118"/>
      <c r="I14" s="112" t="str">
        <f>'rencontre match à 3'!O7</f>
        <v xml:space="preserve"> - </v>
      </c>
      <c r="J14" s="152"/>
      <c r="K14" s="152"/>
      <c r="L14" s="152"/>
      <c r="M14" s="152"/>
      <c r="N14" s="153"/>
    </row>
    <row r="15" spans="1:14" ht="15" customHeight="1">
      <c r="A15" s="119"/>
      <c r="B15" s="119"/>
      <c r="C15" s="119"/>
      <c r="D15" s="119"/>
      <c r="E15" s="119"/>
      <c r="F15" s="119"/>
      <c r="G15" s="120"/>
      <c r="H15" s="119"/>
      <c r="I15" s="119"/>
      <c r="J15" s="119"/>
      <c r="K15" s="119"/>
      <c r="L15" s="119"/>
      <c r="M15" s="119"/>
      <c r="N15" s="119"/>
    </row>
    <row r="16" spans="1:14" ht="15" customHeight="1">
      <c r="G16" s="118"/>
    </row>
    <row r="17" spans="1:14" s="102" customFormat="1" ht="50.1" customHeight="1">
      <c r="A17" s="303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Poussins - D 1  / Fiches match à 3
 - 
 - </v>
      </c>
      <c r="B17" s="304"/>
      <c r="C17" s="304"/>
      <c r="D17" s="305"/>
      <c r="E17" s="299">
        <f>E9+2</f>
        <v>5</v>
      </c>
      <c r="F17" s="300"/>
      <c r="G17" s="117"/>
      <c r="I17" s="303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Poussins - D 1  / Fiches match à 3
 - 
 - </v>
      </c>
      <c r="J17" s="304"/>
      <c r="K17" s="304"/>
      <c r="L17" s="305"/>
      <c r="M17" s="299">
        <f>M9+2</f>
        <v>6</v>
      </c>
      <c r="N17" s="300"/>
    </row>
    <row r="18" spans="1:14" s="102" customFormat="1" ht="24.95" customHeight="1">
      <c r="A18" s="103" t="s">
        <v>122</v>
      </c>
      <c r="B18" s="301" t="s">
        <v>123</v>
      </c>
      <c r="C18" s="301"/>
      <c r="D18" s="104" t="s">
        <v>128</v>
      </c>
      <c r="E18" s="301" t="s">
        <v>124</v>
      </c>
      <c r="F18" s="302"/>
      <c r="G18" s="117"/>
      <c r="I18" s="103" t="s">
        <v>122</v>
      </c>
      <c r="J18" s="301" t="s">
        <v>123</v>
      </c>
      <c r="K18" s="301"/>
      <c r="L18" s="104" t="s">
        <v>128</v>
      </c>
      <c r="M18" s="301" t="s">
        <v>124</v>
      </c>
      <c r="N18" s="302"/>
    </row>
    <row r="19" spans="1:14" s="102" customFormat="1" ht="24.95" customHeight="1">
      <c r="A19" s="105" t="s">
        <v>125</v>
      </c>
      <c r="B19" s="106">
        <v>1</v>
      </c>
      <c r="C19" s="106">
        <v>2</v>
      </c>
      <c r="D19" s="106">
        <v>3</v>
      </c>
      <c r="E19" s="106">
        <v>4</v>
      </c>
      <c r="F19" s="107">
        <v>5</v>
      </c>
      <c r="G19" s="117"/>
      <c r="I19" s="105" t="s">
        <v>125</v>
      </c>
      <c r="J19" s="106">
        <v>1</v>
      </c>
      <c r="K19" s="106">
        <v>2</v>
      </c>
      <c r="L19" s="106">
        <v>3</v>
      </c>
      <c r="M19" s="106">
        <v>4</v>
      </c>
      <c r="N19" s="107">
        <v>5</v>
      </c>
    </row>
    <row r="20" spans="1:14" ht="30" customHeight="1">
      <c r="A20" s="109" t="str">
        <f>'rencontre match à 3'!H8</f>
        <v/>
      </c>
      <c r="B20" s="150"/>
      <c r="C20" s="150"/>
      <c r="D20" s="150"/>
      <c r="E20" s="150"/>
      <c r="F20" s="151"/>
      <c r="G20" s="118"/>
      <c r="I20" s="109" t="str">
        <f>'rencontre match à 3'!H9</f>
        <v/>
      </c>
      <c r="J20" s="145"/>
      <c r="K20" s="145"/>
      <c r="L20" s="145"/>
      <c r="M20" s="145"/>
      <c r="N20" s="146"/>
    </row>
    <row r="21" spans="1:14" ht="24.95" customHeight="1">
      <c r="A21" s="111" t="s">
        <v>39</v>
      </c>
      <c r="F21" s="110"/>
      <c r="G21" s="118"/>
      <c r="I21" s="111" t="s">
        <v>39</v>
      </c>
      <c r="N21" s="110"/>
    </row>
    <row r="22" spans="1:14" ht="30" customHeight="1">
      <c r="A22" s="112" t="str">
        <f>'rencontre match à 3'!O8</f>
        <v/>
      </c>
      <c r="B22" s="152"/>
      <c r="C22" s="152"/>
      <c r="D22" s="152"/>
      <c r="E22" s="152"/>
      <c r="F22" s="153"/>
      <c r="G22" s="118"/>
      <c r="I22" s="112" t="str">
        <f>'rencontre match à 3'!O9</f>
        <v/>
      </c>
      <c r="J22" s="152"/>
      <c r="K22" s="152"/>
      <c r="L22" s="152"/>
      <c r="M22" s="152"/>
      <c r="N22" s="153"/>
    </row>
    <row r="23" spans="1:14" ht="15" customHeight="1">
      <c r="A23" s="119"/>
      <c r="B23" s="119"/>
      <c r="C23" s="119"/>
      <c r="D23" s="119"/>
      <c r="E23" s="119"/>
      <c r="F23" s="119"/>
      <c r="G23" s="120"/>
      <c r="H23" s="119"/>
      <c r="I23" s="119"/>
      <c r="J23" s="119"/>
      <c r="K23" s="119"/>
      <c r="L23" s="119"/>
      <c r="M23" s="119"/>
      <c r="N23" s="119"/>
    </row>
    <row r="24" spans="1:14" ht="15" customHeight="1">
      <c r="G24" s="118"/>
    </row>
    <row r="25" spans="1:14" s="102" customFormat="1" ht="50.1" customHeight="1">
      <c r="A25" s="303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Poussins - D 1  / Fiches match à 3
 - 
 - </v>
      </c>
      <c r="B25" s="304"/>
      <c r="C25" s="304"/>
      <c r="D25" s="305"/>
      <c r="E25" s="299">
        <f>E17+2</f>
        <v>7</v>
      </c>
      <c r="F25" s="300"/>
      <c r="G25" s="117"/>
      <c r="I25" s="303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Poussins - D 1  / Fiches match à 3
 - 
 - </v>
      </c>
      <c r="J25" s="304"/>
      <c r="K25" s="304"/>
      <c r="L25" s="305"/>
      <c r="M25" s="299">
        <f>M17+2</f>
        <v>8</v>
      </c>
      <c r="N25" s="300"/>
    </row>
    <row r="26" spans="1:14" s="102" customFormat="1" ht="24.95" customHeight="1">
      <c r="A26" s="103" t="s">
        <v>122</v>
      </c>
      <c r="B26" s="301" t="s">
        <v>123</v>
      </c>
      <c r="C26" s="301"/>
      <c r="D26" s="104" t="s">
        <v>128</v>
      </c>
      <c r="E26" s="301" t="s">
        <v>124</v>
      </c>
      <c r="F26" s="302"/>
      <c r="G26" s="117"/>
      <c r="I26" s="103" t="s">
        <v>122</v>
      </c>
      <c r="J26" s="301" t="s">
        <v>123</v>
      </c>
      <c r="K26" s="301"/>
      <c r="L26" s="104" t="s">
        <v>128</v>
      </c>
      <c r="M26" s="301" t="s">
        <v>124</v>
      </c>
      <c r="N26" s="302"/>
    </row>
    <row r="27" spans="1:14" s="102" customFormat="1" ht="24.95" customHeight="1">
      <c r="A27" s="105" t="s">
        <v>125</v>
      </c>
      <c r="B27" s="106">
        <v>1</v>
      </c>
      <c r="C27" s="106">
        <v>2</v>
      </c>
      <c r="D27" s="106">
        <v>3</v>
      </c>
      <c r="E27" s="106">
        <v>4</v>
      </c>
      <c r="F27" s="107">
        <v>5</v>
      </c>
      <c r="G27" s="117"/>
      <c r="I27" s="105" t="s">
        <v>125</v>
      </c>
      <c r="J27" s="106">
        <v>1</v>
      </c>
      <c r="K27" s="106">
        <v>2</v>
      </c>
      <c r="L27" s="106">
        <v>3</v>
      </c>
      <c r="M27" s="106">
        <v>4</v>
      </c>
      <c r="N27" s="107">
        <v>5</v>
      </c>
    </row>
    <row r="28" spans="1:14" ht="30" customHeight="1">
      <c r="A28" s="109" t="str">
        <f>'rencontre match à 3'!H10</f>
        <v/>
      </c>
      <c r="B28" s="150"/>
      <c r="C28" s="150"/>
      <c r="D28" s="150"/>
      <c r="E28" s="150"/>
      <c r="F28" s="151"/>
      <c r="G28" s="118"/>
      <c r="I28" s="109" t="str">
        <f>'rencontre match à 3'!H11</f>
        <v xml:space="preserve"> - </v>
      </c>
      <c r="J28" s="145"/>
      <c r="K28" s="145"/>
      <c r="L28" s="145"/>
      <c r="M28" s="145"/>
      <c r="N28" s="146"/>
    </row>
    <row r="29" spans="1:14" ht="24.95" customHeight="1">
      <c r="A29" s="111" t="s">
        <v>39</v>
      </c>
      <c r="F29" s="110"/>
      <c r="G29" s="118"/>
      <c r="I29" s="111" t="s">
        <v>39</v>
      </c>
      <c r="N29" s="110"/>
    </row>
    <row r="30" spans="1:14" ht="30" customHeight="1">
      <c r="A30" s="112" t="str">
        <f>'rencontre match à 3'!O10</f>
        <v/>
      </c>
      <c r="B30" s="144"/>
      <c r="C30" s="144"/>
      <c r="D30" s="144"/>
      <c r="E30" s="144"/>
      <c r="F30" s="147"/>
      <c r="G30" s="118"/>
      <c r="I30" s="112" t="str">
        <f>'rencontre match à 3'!O11</f>
        <v xml:space="preserve"> - </v>
      </c>
      <c r="J30" s="152"/>
      <c r="K30" s="152"/>
      <c r="L30" s="152"/>
      <c r="M30" s="152"/>
      <c r="N30" s="153"/>
    </row>
    <row r="31" spans="1:14" ht="30" hidden="1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</row>
    <row r="32" spans="1:14" ht="30" hidden="1" customHeight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</row>
    <row r="33" spans="1:14" s="102" customFormat="1" ht="50.1" customHeight="1">
      <c r="A33" s="303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Poussins - D 1  / Fiches match à 3
 - 
 - </v>
      </c>
      <c r="B33" s="304"/>
      <c r="C33" s="304"/>
      <c r="D33" s="305"/>
      <c r="E33" s="299">
        <f>E25+2</f>
        <v>9</v>
      </c>
      <c r="F33" s="300"/>
      <c r="G33" s="117"/>
      <c r="I33" s="303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Poussins - D 1  / Fiches match à 3
 - 
 - </v>
      </c>
      <c r="J33" s="304"/>
      <c r="K33" s="304"/>
      <c r="L33" s="305"/>
      <c r="M33" s="299">
        <f>M25+2</f>
        <v>10</v>
      </c>
      <c r="N33" s="300"/>
    </row>
    <row r="34" spans="1:14" s="102" customFormat="1" ht="24.95" customHeight="1">
      <c r="A34" s="103" t="s">
        <v>122</v>
      </c>
      <c r="B34" s="301" t="s">
        <v>123</v>
      </c>
      <c r="C34" s="301"/>
      <c r="D34" s="104" t="s">
        <v>128</v>
      </c>
      <c r="E34" s="301" t="s">
        <v>124</v>
      </c>
      <c r="F34" s="302"/>
      <c r="G34" s="117"/>
      <c r="I34" s="103" t="s">
        <v>122</v>
      </c>
      <c r="J34" s="301" t="s">
        <v>123</v>
      </c>
      <c r="K34" s="301"/>
      <c r="L34" s="104" t="s">
        <v>128</v>
      </c>
      <c r="M34" s="301" t="s">
        <v>124</v>
      </c>
      <c r="N34" s="302"/>
    </row>
    <row r="35" spans="1:14" s="102" customFormat="1" ht="24.95" customHeight="1">
      <c r="A35" s="105" t="s">
        <v>125</v>
      </c>
      <c r="B35" s="106">
        <v>1</v>
      </c>
      <c r="C35" s="106">
        <v>2</v>
      </c>
      <c r="D35" s="106">
        <v>3</v>
      </c>
      <c r="E35" s="106">
        <v>4</v>
      </c>
      <c r="F35" s="107">
        <v>5</v>
      </c>
      <c r="G35" s="117"/>
      <c r="I35" s="105" t="s">
        <v>125</v>
      </c>
      <c r="J35" s="106">
        <v>1</v>
      </c>
      <c r="K35" s="106">
        <v>2</v>
      </c>
      <c r="L35" s="106">
        <v>3</v>
      </c>
      <c r="M35" s="106">
        <v>4</v>
      </c>
      <c r="N35" s="107">
        <v>5</v>
      </c>
    </row>
    <row r="36" spans="1:14" ht="30" customHeight="1">
      <c r="A36" s="109" t="str">
        <f>'rencontre match à 3'!H12</f>
        <v/>
      </c>
      <c r="B36" s="150"/>
      <c r="C36" s="150"/>
      <c r="D36" s="150"/>
      <c r="E36" s="150"/>
      <c r="F36" s="151"/>
      <c r="G36" s="118"/>
      <c r="I36" s="109" t="str">
        <f>'rencontre match à 3'!H13</f>
        <v/>
      </c>
      <c r="J36" s="145"/>
      <c r="K36" s="145"/>
      <c r="L36" s="145"/>
      <c r="M36" s="145"/>
      <c r="N36" s="146"/>
    </row>
    <row r="37" spans="1:14" ht="24.95" customHeight="1">
      <c r="A37" s="111" t="s">
        <v>39</v>
      </c>
      <c r="F37" s="110"/>
      <c r="G37" s="118"/>
      <c r="I37" s="111" t="s">
        <v>39</v>
      </c>
      <c r="N37" s="110"/>
    </row>
    <row r="38" spans="1:14" ht="30" customHeight="1">
      <c r="A38" s="112" t="str">
        <f>'rencontre match à 3'!O12</f>
        <v/>
      </c>
      <c r="B38" s="152"/>
      <c r="C38" s="152"/>
      <c r="D38" s="152"/>
      <c r="E38" s="152"/>
      <c r="F38" s="153"/>
      <c r="G38" s="118"/>
      <c r="I38" s="112" t="str">
        <f>'rencontre match à 3'!O13</f>
        <v/>
      </c>
      <c r="J38" s="152"/>
      <c r="K38" s="152"/>
      <c r="L38" s="152"/>
      <c r="M38" s="152"/>
      <c r="N38" s="153"/>
    </row>
    <row r="39" spans="1:14" ht="15" customHeight="1">
      <c r="A39" s="119"/>
      <c r="B39" s="119"/>
      <c r="C39" s="119"/>
      <c r="D39" s="119"/>
      <c r="E39" s="119"/>
      <c r="F39" s="119"/>
      <c r="G39" s="120"/>
      <c r="H39" s="119"/>
      <c r="I39" s="119"/>
      <c r="J39" s="119"/>
      <c r="K39" s="119"/>
      <c r="L39" s="119"/>
      <c r="M39" s="119"/>
      <c r="N39" s="119"/>
    </row>
    <row r="40" spans="1:14" ht="15" customHeight="1">
      <c r="G40" s="118"/>
    </row>
    <row r="41" spans="1:14" s="102" customFormat="1" ht="50.1" customHeight="1">
      <c r="A41" s="303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Poussins - D 1  / Fiches match à 3
 - 
 - </v>
      </c>
      <c r="B41" s="304"/>
      <c r="C41" s="304"/>
      <c r="D41" s="305"/>
      <c r="E41" s="299">
        <f>E33+2</f>
        <v>11</v>
      </c>
      <c r="F41" s="300"/>
      <c r="G41" s="117"/>
      <c r="I41" s="303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Poussins - D 1  / Fiches match à 3
 - 
 - </v>
      </c>
      <c r="J41" s="304"/>
      <c r="K41" s="304"/>
      <c r="L41" s="305"/>
      <c r="M41" s="299">
        <f>M33+2</f>
        <v>12</v>
      </c>
      <c r="N41" s="300"/>
    </row>
    <row r="42" spans="1:14" s="102" customFormat="1" ht="24.95" customHeight="1">
      <c r="A42" s="103" t="s">
        <v>122</v>
      </c>
      <c r="B42" s="301" t="s">
        <v>123</v>
      </c>
      <c r="C42" s="301"/>
      <c r="D42" s="104" t="s">
        <v>128</v>
      </c>
      <c r="E42" s="301" t="s">
        <v>124</v>
      </c>
      <c r="F42" s="302"/>
      <c r="G42" s="117"/>
      <c r="I42" s="103" t="s">
        <v>122</v>
      </c>
      <c r="J42" s="301" t="s">
        <v>123</v>
      </c>
      <c r="K42" s="301"/>
      <c r="L42" s="104" t="s">
        <v>128</v>
      </c>
      <c r="M42" s="301" t="s">
        <v>124</v>
      </c>
      <c r="N42" s="302"/>
    </row>
    <row r="43" spans="1:14" s="102" customFormat="1" ht="24.95" customHeight="1">
      <c r="A43" s="105" t="s">
        <v>125</v>
      </c>
      <c r="B43" s="106">
        <v>1</v>
      </c>
      <c r="C43" s="106">
        <v>2</v>
      </c>
      <c r="D43" s="106">
        <v>3</v>
      </c>
      <c r="E43" s="106">
        <v>4</v>
      </c>
      <c r="F43" s="107">
        <v>5</v>
      </c>
      <c r="G43" s="117"/>
      <c r="I43" s="105" t="s">
        <v>125</v>
      </c>
      <c r="J43" s="106">
        <v>1</v>
      </c>
      <c r="K43" s="106">
        <v>2</v>
      </c>
      <c r="L43" s="106">
        <v>3</v>
      </c>
      <c r="M43" s="106">
        <v>4</v>
      </c>
      <c r="N43" s="107">
        <v>5</v>
      </c>
    </row>
    <row r="44" spans="1:14" ht="30" customHeight="1">
      <c r="A44" s="109" t="str">
        <f>'rencontre match à 3'!H14</f>
        <v/>
      </c>
      <c r="B44" s="150"/>
      <c r="C44" s="150"/>
      <c r="D44" s="150"/>
      <c r="E44" s="150"/>
      <c r="F44" s="151"/>
      <c r="G44" s="118"/>
      <c r="I44" s="109" t="str">
        <f>'rencontre match à 3'!H15</f>
        <v xml:space="preserve"> - </v>
      </c>
      <c r="J44" s="150"/>
      <c r="K44" s="150"/>
      <c r="L44" s="150"/>
      <c r="M44" s="150"/>
      <c r="N44" s="151"/>
    </row>
    <row r="45" spans="1:14" ht="24.95" customHeight="1">
      <c r="A45" s="111" t="s">
        <v>39</v>
      </c>
      <c r="F45" s="110"/>
      <c r="G45" s="118"/>
      <c r="I45" s="111" t="s">
        <v>39</v>
      </c>
      <c r="N45" s="110"/>
    </row>
    <row r="46" spans="1:14" ht="30" customHeight="1">
      <c r="A46" s="112" t="str">
        <f>'rencontre match à 3'!O14</f>
        <v/>
      </c>
      <c r="B46" s="144"/>
      <c r="C46" s="144"/>
      <c r="D46" s="144"/>
      <c r="E46" s="144"/>
      <c r="F46" s="147"/>
      <c r="G46" s="118"/>
      <c r="I46" s="112" t="str">
        <f>'rencontre match à 3'!O15</f>
        <v xml:space="preserve"> - </v>
      </c>
      <c r="J46" s="144"/>
      <c r="K46" s="144"/>
      <c r="L46" s="144"/>
      <c r="M46" s="144"/>
      <c r="N46" s="147"/>
    </row>
    <row r="47" spans="1:14" ht="15" customHeight="1">
      <c r="A47" s="119"/>
      <c r="B47" s="119"/>
      <c r="C47" s="119"/>
      <c r="D47" s="119"/>
      <c r="E47" s="119"/>
      <c r="F47" s="119"/>
      <c r="G47" s="120"/>
      <c r="H47" s="119"/>
      <c r="I47" s="119"/>
      <c r="J47" s="119"/>
      <c r="K47" s="119"/>
      <c r="L47" s="119"/>
      <c r="M47" s="119"/>
      <c r="N47" s="119"/>
    </row>
    <row r="48" spans="1:14" ht="15" customHeight="1">
      <c r="G48" s="118"/>
    </row>
    <row r="49" spans="1:14" s="102" customFormat="1" ht="50.1" customHeight="1">
      <c r="A49" s="303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Poussins - D 1  / Fiches match à 3
 - 
 - </v>
      </c>
      <c r="B49" s="304"/>
      <c r="C49" s="304"/>
      <c r="D49" s="305"/>
      <c r="E49" s="299">
        <f>E41+2</f>
        <v>13</v>
      </c>
      <c r="F49" s="300"/>
      <c r="G49" s="117"/>
      <c r="I49" s="303" t="str">
        <f ca="1">Renseignements!B$7 &amp; " - D " &amp; Renseignements!B$6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Poussins - D 1  / Fiches match à 3
 - 
 - </v>
      </c>
      <c r="J49" s="304"/>
      <c r="K49" s="304"/>
      <c r="L49" s="305"/>
      <c r="M49" s="299">
        <f>M41+2</f>
        <v>14</v>
      </c>
      <c r="N49" s="300"/>
    </row>
    <row r="50" spans="1:14" s="102" customFormat="1" ht="24.95" customHeight="1">
      <c r="A50" s="103" t="s">
        <v>122</v>
      </c>
      <c r="B50" s="301" t="s">
        <v>123</v>
      </c>
      <c r="C50" s="301"/>
      <c r="D50" s="104" t="s">
        <v>128</v>
      </c>
      <c r="E50" s="301" t="s">
        <v>124</v>
      </c>
      <c r="F50" s="302"/>
      <c r="G50" s="117"/>
      <c r="I50" s="103" t="s">
        <v>122</v>
      </c>
      <c r="J50" s="301" t="s">
        <v>123</v>
      </c>
      <c r="K50" s="301"/>
      <c r="L50" s="104" t="s">
        <v>128</v>
      </c>
      <c r="M50" s="301" t="s">
        <v>124</v>
      </c>
      <c r="N50" s="302"/>
    </row>
    <row r="51" spans="1:14" s="102" customFormat="1" ht="24.95" customHeight="1">
      <c r="A51" s="105" t="s">
        <v>125</v>
      </c>
      <c r="B51" s="106">
        <v>1</v>
      </c>
      <c r="C51" s="106">
        <v>2</v>
      </c>
      <c r="D51" s="106">
        <v>3</v>
      </c>
      <c r="E51" s="106">
        <v>4</v>
      </c>
      <c r="F51" s="107">
        <v>5</v>
      </c>
      <c r="G51" s="117"/>
      <c r="I51" s="105" t="s">
        <v>125</v>
      </c>
      <c r="J51" s="106">
        <v>1</v>
      </c>
      <c r="K51" s="106">
        <v>2</v>
      </c>
      <c r="L51" s="106">
        <v>3</v>
      </c>
      <c r="M51" s="106">
        <v>4</v>
      </c>
      <c r="N51" s="107">
        <v>5</v>
      </c>
    </row>
    <row r="52" spans="1:14" ht="30" customHeight="1">
      <c r="A52" s="109" t="str">
        <f>'rencontre match à 3'!H16</f>
        <v/>
      </c>
      <c r="B52" s="150"/>
      <c r="C52" s="150"/>
      <c r="D52" s="150"/>
      <c r="E52" s="150"/>
      <c r="F52" s="151"/>
      <c r="G52" s="118"/>
      <c r="I52" s="109" t="str">
        <f>'rencontre match à 3'!H17</f>
        <v/>
      </c>
      <c r="J52" s="145"/>
      <c r="K52" s="145"/>
      <c r="L52" s="145"/>
      <c r="M52" s="145"/>
      <c r="N52" s="146"/>
    </row>
    <row r="53" spans="1:14" ht="24.95" customHeight="1">
      <c r="A53" s="111" t="s">
        <v>39</v>
      </c>
      <c r="F53" s="110"/>
      <c r="G53" s="118"/>
      <c r="I53" s="111" t="s">
        <v>39</v>
      </c>
      <c r="N53" s="110"/>
    </row>
    <row r="54" spans="1:14" ht="30" customHeight="1">
      <c r="A54" s="112" t="str">
        <f>'rencontre match à 3'!O16</f>
        <v/>
      </c>
      <c r="B54" s="152"/>
      <c r="C54" s="152"/>
      <c r="D54" s="152"/>
      <c r="E54" s="152"/>
      <c r="F54" s="153"/>
      <c r="G54" s="118"/>
      <c r="I54" s="112" t="str">
        <f>'rencontre match à 3'!O17</f>
        <v/>
      </c>
      <c r="J54" s="152"/>
      <c r="K54" s="152"/>
      <c r="L54" s="152"/>
      <c r="M54" s="152"/>
      <c r="N54" s="153"/>
    </row>
    <row r="55" spans="1:14" ht="15" customHeight="1">
      <c r="A55" s="119"/>
      <c r="B55" s="119"/>
      <c r="C55" s="119"/>
      <c r="D55" s="119"/>
      <c r="E55" s="119"/>
      <c r="F55" s="119"/>
      <c r="G55" s="120"/>
      <c r="H55" s="119"/>
      <c r="I55" s="119"/>
      <c r="J55" s="119"/>
      <c r="K55" s="119"/>
      <c r="L55" s="119"/>
      <c r="M55" s="119"/>
      <c r="N55" s="119"/>
    </row>
    <row r="56" spans="1:14" ht="15" customHeight="1">
      <c r="G56" s="118"/>
    </row>
    <row r="57" spans="1:14" s="102" customFormat="1" ht="50.1" customHeight="1">
      <c r="A57" s="303" t="str">
        <f ca="1">Renseignements!B$7 &amp; " - D " &amp; Renseignements!B$6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Poussins - D 1  / Fiches match à 3
 - 
 - </v>
      </c>
      <c r="B57" s="304"/>
      <c r="C57" s="304"/>
      <c r="D57" s="305"/>
      <c r="E57" s="299">
        <f>E49+2</f>
        <v>15</v>
      </c>
      <c r="F57" s="300"/>
      <c r="G57" s="117"/>
      <c r="I57" s="303"/>
      <c r="J57" s="304"/>
      <c r="K57" s="304"/>
      <c r="L57" s="305"/>
      <c r="M57" s="299"/>
      <c r="N57" s="300"/>
    </row>
    <row r="58" spans="1:14" s="102" customFormat="1" ht="24.95" customHeight="1">
      <c r="A58" s="103" t="s">
        <v>122</v>
      </c>
      <c r="B58" s="301" t="s">
        <v>123</v>
      </c>
      <c r="C58" s="301"/>
      <c r="D58" s="104" t="s">
        <v>128</v>
      </c>
      <c r="E58" s="301" t="s">
        <v>124</v>
      </c>
      <c r="F58" s="302"/>
      <c r="G58" s="117"/>
      <c r="I58" s="103" t="s">
        <v>122</v>
      </c>
      <c r="J58" s="301" t="s">
        <v>123</v>
      </c>
      <c r="K58" s="301"/>
      <c r="L58" s="104" t="s">
        <v>128</v>
      </c>
      <c r="M58" s="301" t="s">
        <v>124</v>
      </c>
      <c r="N58" s="302"/>
    </row>
    <row r="59" spans="1:14" s="102" customFormat="1" ht="24.95" customHeight="1">
      <c r="A59" s="105" t="s">
        <v>125</v>
      </c>
      <c r="B59" s="106">
        <v>1</v>
      </c>
      <c r="C59" s="106">
        <v>2</v>
      </c>
      <c r="D59" s="106">
        <v>3</v>
      </c>
      <c r="E59" s="106">
        <v>4</v>
      </c>
      <c r="F59" s="107">
        <v>5</v>
      </c>
      <c r="G59" s="117"/>
      <c r="I59" s="105" t="s">
        <v>125</v>
      </c>
      <c r="J59" s="106">
        <v>1</v>
      </c>
      <c r="K59" s="106">
        <v>2</v>
      </c>
      <c r="L59" s="106">
        <v>3</v>
      </c>
      <c r="M59" s="106">
        <v>4</v>
      </c>
      <c r="N59" s="107">
        <v>5</v>
      </c>
    </row>
    <row r="60" spans="1:14" ht="30" customHeight="1">
      <c r="A60" s="109" t="str">
        <f>'rencontre match à 3'!H18</f>
        <v/>
      </c>
      <c r="B60" s="150"/>
      <c r="C60" s="150"/>
      <c r="D60" s="150"/>
      <c r="E60" s="150"/>
      <c r="F60" s="151"/>
      <c r="G60" s="118"/>
      <c r="I60" s="109"/>
      <c r="J60" s="113"/>
      <c r="K60" s="113"/>
      <c r="L60" s="113"/>
      <c r="M60" s="113"/>
      <c r="N60" s="114"/>
    </row>
    <row r="61" spans="1:14" ht="24.95" customHeight="1">
      <c r="A61" s="111" t="s">
        <v>39</v>
      </c>
      <c r="F61" s="110"/>
      <c r="G61" s="118"/>
      <c r="I61" s="111" t="s">
        <v>39</v>
      </c>
      <c r="N61" s="110"/>
    </row>
    <row r="62" spans="1:14" ht="30" customHeight="1">
      <c r="A62" s="112" t="str">
        <f>'rencontre match à 3'!O18</f>
        <v/>
      </c>
      <c r="B62" s="144"/>
      <c r="C62" s="144"/>
      <c r="D62" s="144"/>
      <c r="E62" s="144"/>
      <c r="F62" s="147"/>
      <c r="G62" s="118"/>
      <c r="I62" s="112"/>
      <c r="J62" s="115"/>
      <c r="K62" s="115"/>
      <c r="L62" s="115"/>
      <c r="M62" s="115"/>
      <c r="N62" s="116"/>
    </row>
  </sheetData>
  <sheetProtection algorithmName="SHA-512" hashValue="/Y+uPNtLEyUSi7bSer2QiItN5qBS0ivoEawBkcBiMYhfq7xtPZIzs5bmcBAGs3lj4InL+fHhN4yPVJEt68i92g==" saltValue="u1MjcBIRf2bWB54RULT3PA==" spinCount="100000" sheet="1" scenarios="1" insertRows="0" autoFilter="0"/>
  <mergeCells count="64">
    <mergeCell ref="M1:N1"/>
    <mergeCell ref="B2:C2"/>
    <mergeCell ref="E2:F2"/>
    <mergeCell ref="J2:K2"/>
    <mergeCell ref="M2:N2"/>
    <mergeCell ref="A1:D1"/>
    <mergeCell ref="I1:L1"/>
    <mergeCell ref="E1:F1"/>
    <mergeCell ref="B18:C18"/>
    <mergeCell ref="E18:F18"/>
    <mergeCell ref="J18:K18"/>
    <mergeCell ref="M18:N18"/>
    <mergeCell ref="E9:F9"/>
    <mergeCell ref="M9:N9"/>
    <mergeCell ref="B10:C10"/>
    <mergeCell ref="E10:F10"/>
    <mergeCell ref="J10:K10"/>
    <mergeCell ref="M10:N10"/>
    <mergeCell ref="E17:F17"/>
    <mergeCell ref="M17:N17"/>
    <mergeCell ref="A9:D9"/>
    <mergeCell ref="I9:L9"/>
    <mergeCell ref="A17:D17"/>
    <mergeCell ref="I17:L17"/>
    <mergeCell ref="E25:F25"/>
    <mergeCell ref="M25:N25"/>
    <mergeCell ref="B26:C26"/>
    <mergeCell ref="E26:F26"/>
    <mergeCell ref="J26:K26"/>
    <mergeCell ref="M26:N26"/>
    <mergeCell ref="A25:D25"/>
    <mergeCell ref="I25:L25"/>
    <mergeCell ref="E33:F33"/>
    <mergeCell ref="M33:N33"/>
    <mergeCell ref="B34:C34"/>
    <mergeCell ref="E34:F34"/>
    <mergeCell ref="J34:K34"/>
    <mergeCell ref="M34:N34"/>
    <mergeCell ref="A33:D33"/>
    <mergeCell ref="I33:L33"/>
    <mergeCell ref="E41:F41"/>
    <mergeCell ref="M41:N41"/>
    <mergeCell ref="B42:C42"/>
    <mergeCell ref="E42:F42"/>
    <mergeCell ref="J42:K42"/>
    <mergeCell ref="M42:N42"/>
    <mergeCell ref="A41:D41"/>
    <mergeCell ref="I41:L41"/>
    <mergeCell ref="E49:F49"/>
    <mergeCell ref="M49:N49"/>
    <mergeCell ref="B50:C50"/>
    <mergeCell ref="E50:F50"/>
    <mergeCell ref="J50:K50"/>
    <mergeCell ref="M50:N50"/>
    <mergeCell ref="A49:D49"/>
    <mergeCell ref="I49:L49"/>
    <mergeCell ref="E57:F57"/>
    <mergeCell ref="M57:N57"/>
    <mergeCell ref="B58:C58"/>
    <mergeCell ref="E58:F58"/>
    <mergeCell ref="J58:K58"/>
    <mergeCell ref="M58:N58"/>
    <mergeCell ref="A57:D57"/>
    <mergeCell ref="I57:L5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629DE4"/>
    <pageSetUpPr fitToPage="1"/>
  </sheetPr>
  <dimension ref="A1:AU31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166" customWidth="1"/>
    <col min="8" max="8" width="6.7109375" style="166" customWidth="1"/>
    <col min="9" max="9" width="2.7109375" style="166" customWidth="1"/>
    <col min="10" max="22" width="4.7109375" style="166" customWidth="1"/>
    <col min="23" max="23" width="6.7109375" style="166" customWidth="1"/>
    <col min="24" max="24" width="2.7109375" style="166" customWidth="1"/>
    <col min="25" max="32" width="4.7109375" style="166" customWidth="1"/>
    <col min="33" max="43" width="4.7109375" style="29" customWidth="1"/>
    <col min="44" max="45" width="4.7109375" style="80" customWidth="1"/>
    <col min="46" max="55" width="4.7109375" style="166" customWidth="1"/>
    <col min="56" max="16384" width="11.42578125" style="166"/>
  </cols>
  <sheetData>
    <row r="1" spans="1:47" s="166" customFormat="1" ht="35.1" customHeight="1">
      <c r="A1" s="26"/>
      <c r="B1" s="26"/>
      <c r="D1" s="27"/>
      <c r="E1" s="33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165"/>
      <c r="AA1" s="332" t="s">
        <v>42</v>
      </c>
      <c r="AB1" s="333"/>
      <c r="AC1" s="333"/>
      <c r="AD1" s="334"/>
      <c r="AG1" s="338" t="s">
        <v>132</v>
      </c>
      <c r="AH1" s="338"/>
      <c r="AI1" s="338"/>
      <c r="AJ1" s="338"/>
      <c r="AK1" s="338"/>
      <c r="AL1" s="338"/>
      <c r="AM1" s="339" t="s">
        <v>133</v>
      </c>
      <c r="AN1" s="339"/>
      <c r="AO1" s="339" t="s">
        <v>134</v>
      </c>
      <c r="AP1" s="339"/>
      <c r="AQ1" s="339"/>
      <c r="AR1" s="79"/>
      <c r="AS1" s="79"/>
      <c r="AT1" s="35"/>
    </row>
    <row r="2" spans="1:47" s="166" customFormat="1" ht="45" customHeight="1">
      <c r="A2" s="26"/>
      <c r="B2" s="26"/>
      <c r="C2" s="27"/>
      <c r="D2" s="27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165"/>
      <c r="AA2" s="340" t="str">
        <f>IF(H12="","",Renseignements!B2)</f>
        <v/>
      </c>
      <c r="AB2" s="341"/>
      <c r="AC2" s="341"/>
      <c r="AD2" s="342"/>
      <c r="AG2" s="343" t="s">
        <v>135</v>
      </c>
      <c r="AH2" s="343"/>
      <c r="AI2" s="343"/>
      <c r="AJ2" s="343"/>
      <c r="AK2" s="343"/>
      <c r="AL2" s="343"/>
      <c r="AM2" s="2">
        <v>21</v>
      </c>
      <c r="AN2" s="2">
        <v>1</v>
      </c>
      <c r="AO2" s="344">
        <v>7</v>
      </c>
      <c r="AP2" s="344"/>
      <c r="AQ2" s="344"/>
      <c r="AR2" s="79"/>
      <c r="AS2" s="79"/>
      <c r="AT2" s="35"/>
      <c r="AU2" s="35"/>
    </row>
    <row r="3" spans="1:47" s="166" customFormat="1" ht="9.9499999999999993" customHeight="1">
      <c r="AG3" s="29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79"/>
      <c r="AS3" s="79"/>
      <c r="AT3" s="35"/>
      <c r="AU3" s="35"/>
    </row>
    <row r="4" spans="1:47" s="166" customFormat="1" ht="20.100000000000001" customHeight="1">
      <c r="A4" s="193" t="s">
        <v>41</v>
      </c>
      <c r="B4" s="194"/>
      <c r="C4" s="329" t="str">
        <f>IF(H12="","",Renseignements!B4)</f>
        <v/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30"/>
      <c r="P4" s="193" t="s">
        <v>21</v>
      </c>
      <c r="Q4" s="194"/>
      <c r="R4" s="345" t="str">
        <f>IF(H12="","",Renseignements!B5)</f>
        <v/>
      </c>
      <c r="S4" s="345"/>
      <c r="T4" s="345"/>
      <c r="U4" s="345"/>
      <c r="V4" s="345"/>
      <c r="W4" s="345"/>
      <c r="X4" s="345"/>
      <c r="Y4" s="346"/>
      <c r="AA4" s="193" t="s">
        <v>22</v>
      </c>
      <c r="AB4" s="194"/>
      <c r="AC4" s="194"/>
      <c r="AD4" s="164" t="str">
        <f>IF(H12="","",Renseignements!B6)</f>
        <v/>
      </c>
      <c r="AG4" s="29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79"/>
      <c r="AS4" s="79"/>
      <c r="AT4" s="35"/>
      <c r="AU4" s="35"/>
    </row>
    <row r="5" spans="1:47" s="166" customFormat="1" ht="9.9499999999999993" customHeight="1">
      <c r="AG5" s="29"/>
      <c r="AH5" s="29"/>
      <c r="AI5" s="28"/>
      <c r="AJ5" s="28"/>
      <c r="AK5" s="28"/>
      <c r="AL5" s="28"/>
      <c r="AM5" s="28"/>
      <c r="AN5" s="28"/>
      <c r="AO5" s="28"/>
      <c r="AP5" s="28"/>
      <c r="AQ5" s="28"/>
      <c r="AR5" s="79"/>
      <c r="AS5" s="79"/>
      <c r="AT5" s="35"/>
      <c r="AU5" s="35"/>
    </row>
    <row r="6" spans="1:47" s="166" customFormat="1" ht="20.100000000000001" customHeight="1">
      <c r="F6" s="327" t="s">
        <v>138</v>
      </c>
      <c r="G6" s="328"/>
      <c r="H6" s="328"/>
      <c r="I6" s="328"/>
      <c r="J6" s="328"/>
      <c r="K6" s="328"/>
      <c r="L6" s="328"/>
      <c r="M6" s="328"/>
      <c r="N6" s="328"/>
      <c r="O6" s="328"/>
      <c r="P6" s="329" t="str">
        <f>IF(H12="","",Renseignements!B7)</f>
        <v/>
      </c>
      <c r="Q6" s="329"/>
      <c r="R6" s="329"/>
      <c r="S6" s="329"/>
      <c r="T6" s="329"/>
      <c r="U6" s="329"/>
      <c r="V6" s="329"/>
      <c r="W6" s="329"/>
      <c r="X6" s="329"/>
      <c r="Y6" s="330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80"/>
      <c r="AS6" s="80"/>
    </row>
    <row r="7" spans="1:47" s="166" customFormat="1" ht="9.9499999999999993" customHeight="1"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80"/>
      <c r="AS7" s="80"/>
    </row>
    <row r="8" spans="1:47" s="166" customFormat="1" ht="20.100000000000001" customHeight="1">
      <c r="F8" s="327" t="s">
        <v>139</v>
      </c>
      <c r="G8" s="328"/>
      <c r="H8" s="328"/>
      <c r="I8" s="328"/>
      <c r="J8" s="328"/>
      <c r="K8" s="328"/>
      <c r="L8" s="328"/>
      <c r="M8" s="328"/>
      <c r="N8" s="328"/>
      <c r="O8" s="328"/>
      <c r="P8" s="329" t="s">
        <v>186</v>
      </c>
      <c r="Q8" s="329"/>
      <c r="R8" s="329"/>
      <c r="S8" s="329"/>
      <c r="T8" s="329"/>
      <c r="U8" s="329"/>
      <c r="V8" s="329"/>
      <c r="W8" s="329"/>
      <c r="X8" s="329"/>
      <c r="Y8" s="330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80"/>
      <c r="AS8" s="80"/>
    </row>
    <row r="9" spans="1:47" s="166" customFormat="1" ht="9.9499999999999993" customHeight="1"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80"/>
      <c r="AS9" s="80"/>
    </row>
    <row r="10" spans="1:47" s="166" customFormat="1" ht="20.100000000000001" customHeight="1">
      <c r="F10" s="193" t="s">
        <v>23</v>
      </c>
      <c r="G10" s="194"/>
      <c r="H10" s="194"/>
      <c r="I10" s="194"/>
      <c r="J10" s="194"/>
      <c r="K10" s="194"/>
      <c r="L10" s="194"/>
      <c r="M10" s="194" t="str">
        <f>IF(H12="","",Renseignements!B8)</f>
        <v/>
      </c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5"/>
      <c r="AG10" s="29"/>
      <c r="AH10" s="29"/>
      <c r="AI10" s="29" t="s">
        <v>24</v>
      </c>
      <c r="AJ10" s="29"/>
      <c r="AK10" s="29"/>
      <c r="AL10" s="29"/>
      <c r="AM10" s="29"/>
      <c r="AN10" s="29"/>
      <c r="AO10" s="29"/>
      <c r="AP10" s="29"/>
      <c r="AQ10" s="29"/>
      <c r="AR10" s="80"/>
      <c r="AS10" s="80"/>
    </row>
    <row r="11" spans="1:47" s="166" customFormat="1" ht="9.9499999999999993" customHeight="1"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80"/>
      <c r="AS11" s="80"/>
    </row>
    <row r="12" spans="1:47" s="166" customFormat="1" ht="20.100000000000001" customHeight="1">
      <c r="A12" s="205" t="s">
        <v>25</v>
      </c>
      <c r="B12" s="205"/>
      <c r="C12" s="192" t="str">
        <f>IF(H12&lt;&gt;"",VLOOKUP(H12,'Clubs-FFTT'!A:B,2,0),"")</f>
        <v/>
      </c>
      <c r="D12" s="192"/>
      <c r="E12" s="192"/>
      <c r="F12" s="205" t="s">
        <v>188</v>
      </c>
      <c r="G12" s="205"/>
      <c r="H12" s="335" t="str">
        <f>IF('Equipes match à 3'!J12=0,"",'Equipes match à 3'!J12)</f>
        <v/>
      </c>
      <c r="I12" s="336"/>
      <c r="J12" s="336"/>
      <c r="K12" s="336"/>
      <c r="L12" s="336"/>
      <c r="M12" s="336"/>
      <c r="N12" s="337"/>
      <c r="O12" s="3" t="str">
        <f>IF('Equipes match à 3'!S12=0,"",'Equipes match à 3'!S12)</f>
        <v/>
      </c>
      <c r="P12" s="205" t="s">
        <v>25</v>
      </c>
      <c r="Q12" s="205"/>
      <c r="R12" s="192" t="str">
        <f>IF(W12&lt;&gt;"",VLOOKUP(W12,'Clubs-FFTT'!A:B,2,0),"")</f>
        <v/>
      </c>
      <c r="S12" s="192"/>
      <c r="T12" s="192"/>
      <c r="U12" s="205" t="s">
        <v>188</v>
      </c>
      <c r="V12" s="205"/>
      <c r="W12" s="335" t="str">
        <f>IF('Equipes match à 3'!J24=0,"",'Equipes match à 3'!J24)</f>
        <v/>
      </c>
      <c r="X12" s="336"/>
      <c r="Y12" s="336"/>
      <c r="Z12" s="336"/>
      <c r="AA12" s="336"/>
      <c r="AB12" s="336"/>
      <c r="AC12" s="337"/>
      <c r="AD12" s="3" t="str">
        <f>IF('Equipes match à 3'!S24=0,"",'Equipes match à 3'!S24)</f>
        <v/>
      </c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80"/>
      <c r="AS12" s="80"/>
    </row>
    <row r="13" spans="1:47" s="166" customFormat="1" ht="20.100000000000001" customHeight="1">
      <c r="A13" s="326" t="s">
        <v>26</v>
      </c>
      <c r="B13" s="326"/>
      <c r="C13" s="326"/>
      <c r="D13" s="158"/>
      <c r="E13" s="205" t="s">
        <v>27</v>
      </c>
      <c r="F13" s="205"/>
      <c r="G13" s="205"/>
      <c r="H13" s="205"/>
      <c r="I13" s="205" t="s">
        <v>28</v>
      </c>
      <c r="J13" s="205"/>
      <c r="K13" s="205"/>
      <c r="L13" s="205"/>
      <c r="M13" s="205" t="s">
        <v>29</v>
      </c>
      <c r="N13" s="205"/>
      <c r="O13" s="157" t="s">
        <v>30</v>
      </c>
      <c r="P13" s="326" t="s">
        <v>26</v>
      </c>
      <c r="Q13" s="326"/>
      <c r="R13" s="326"/>
      <c r="S13" s="158"/>
      <c r="T13" s="205" t="s">
        <v>27</v>
      </c>
      <c r="U13" s="205"/>
      <c r="V13" s="205"/>
      <c r="W13" s="205"/>
      <c r="X13" s="205" t="s">
        <v>28</v>
      </c>
      <c r="Y13" s="205"/>
      <c r="Z13" s="205"/>
      <c r="AA13" s="205"/>
      <c r="AB13" s="205" t="s">
        <v>29</v>
      </c>
      <c r="AC13" s="205"/>
      <c r="AD13" s="157" t="s">
        <v>30</v>
      </c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80"/>
      <c r="AS13" s="80"/>
    </row>
    <row r="14" spans="1:47" s="166" customFormat="1" ht="20.100000000000001" customHeight="1">
      <c r="A14" s="325" t="str">
        <f>IF('Equipes match à 3'!A14=0,"",'Equipes match à 3'!A14)</f>
        <v/>
      </c>
      <c r="B14" s="325"/>
      <c r="C14" s="325"/>
      <c r="D14" s="157" t="s">
        <v>31</v>
      </c>
      <c r="E14" s="207" t="str">
        <f>IF(A14&lt;&gt;"",VLOOKUP(A14,'Joueurs-FFTT'!A:F,2,0),"")</f>
        <v/>
      </c>
      <c r="F14" s="207"/>
      <c r="G14" s="207"/>
      <c r="H14" s="207"/>
      <c r="I14" s="207" t="str">
        <f>IF(A14&lt;&gt;"",IF(A14="wo", "",VLOOKUP(A14,'Joueurs-FFTT'!A:F,3,0)),"")</f>
        <v/>
      </c>
      <c r="J14" s="207"/>
      <c r="K14" s="207"/>
      <c r="L14" s="207"/>
      <c r="M14" s="205" t="str">
        <f>IF(A14&lt;&gt;"",IF(A14="wo", "",VLOOKUP(A14,'Joueurs-FFTT'!A:F,4,0)),"")</f>
        <v/>
      </c>
      <c r="N14" s="205"/>
      <c r="O14" s="157" t="str">
        <f>IF(LEN(M14)=4,LEFT(M14,2),LEFT(M14))</f>
        <v/>
      </c>
      <c r="P14" s="325" t="str">
        <f>IF('Equipes match à 3'!A26=0,"",'Equipes match à 3'!A26)</f>
        <v/>
      </c>
      <c r="Q14" s="325"/>
      <c r="R14" s="325"/>
      <c r="S14" s="157" t="s">
        <v>32</v>
      </c>
      <c r="T14" s="207" t="str">
        <f>IF(P14&lt;&gt;"",VLOOKUP(P14,'Joueurs-FFTT'!A:F,2,0),"")</f>
        <v/>
      </c>
      <c r="U14" s="207"/>
      <c r="V14" s="207"/>
      <c r="W14" s="207"/>
      <c r="X14" s="207" t="str">
        <f>IF(AND(P14&lt;&gt;"",P14&lt;&gt;"wo"),VLOOKUP(P14,'Joueurs-FFTT'!A:F,3,0),IF(P14="wo",P14,""))</f>
        <v/>
      </c>
      <c r="Y14" s="207"/>
      <c r="Z14" s="207"/>
      <c r="AA14" s="207"/>
      <c r="AB14" s="205" t="str">
        <f>IF(AND(P14&lt;&gt;"",P14&lt;&gt;"wo"),VLOOKUP(P14,'Joueurs-FFTT'!A:F,4,0),IF(P14="wo",P14,""))</f>
        <v/>
      </c>
      <c r="AC14" s="205"/>
      <c r="AD14" s="157" t="str">
        <f>IF(LEN(AB14)=4,LEFT(AB14,2),LEFT(AB14))</f>
        <v/>
      </c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80"/>
      <c r="AS14" s="80"/>
    </row>
    <row r="15" spans="1:47" s="166" customFormat="1" ht="20.100000000000001" customHeight="1">
      <c r="A15" s="325" t="str">
        <f>IF('Equipes match à 3'!A15=0,"",'Equipes match à 3'!A15)</f>
        <v/>
      </c>
      <c r="B15" s="325"/>
      <c r="C15" s="325"/>
      <c r="D15" s="157" t="s">
        <v>33</v>
      </c>
      <c r="E15" s="207" t="str">
        <f>IF(A15&lt;&gt;"",VLOOKUP(A15,'Joueurs-FFTT'!A:F,2,0),"")</f>
        <v/>
      </c>
      <c r="F15" s="207"/>
      <c r="G15" s="207"/>
      <c r="H15" s="207"/>
      <c r="I15" s="207" t="str">
        <f>IF(A15&lt;&gt;"",IF(A15="wo", "",VLOOKUP(A15,'Joueurs-FFTT'!A:F,3,0)),"")</f>
        <v/>
      </c>
      <c r="J15" s="207"/>
      <c r="K15" s="207"/>
      <c r="L15" s="207"/>
      <c r="M15" s="205" t="str">
        <f>IF(A15&lt;&gt;"",IF(A15="wo", "",VLOOKUP(A15,'Joueurs-FFTT'!A:F,4,0)),"")</f>
        <v/>
      </c>
      <c r="N15" s="205"/>
      <c r="O15" s="157" t="str">
        <f>IF(LEN(M15)=4,LEFT(M15,2),LEFT(M15))</f>
        <v/>
      </c>
      <c r="P15" s="325" t="str">
        <f>IF('Equipes match à 3'!A27=0,"",'Equipes match à 3'!A27)</f>
        <v/>
      </c>
      <c r="Q15" s="325"/>
      <c r="R15" s="325"/>
      <c r="S15" s="157" t="s">
        <v>34</v>
      </c>
      <c r="T15" s="207" t="str">
        <f>IF(P15&lt;&gt;"",VLOOKUP(P15,'Joueurs-FFTT'!A:F,2,0),"")</f>
        <v/>
      </c>
      <c r="U15" s="207"/>
      <c r="V15" s="207"/>
      <c r="W15" s="207"/>
      <c r="X15" s="207" t="str">
        <f>IF(AND(P15&lt;&gt;"",P15&lt;&gt;"wo"),VLOOKUP(P15,'Joueurs-FFTT'!A:F,3,0),IF(P15="wo",P15,""))</f>
        <v/>
      </c>
      <c r="Y15" s="207"/>
      <c r="Z15" s="207"/>
      <c r="AA15" s="207"/>
      <c r="AB15" s="205" t="str">
        <f>IF(AND(P15&lt;&gt;"",P15&lt;&gt;"wo"),VLOOKUP(P15,'Joueurs-FFTT'!A:F,4,0),IF(P15="wo",P15,""))</f>
        <v/>
      </c>
      <c r="AC15" s="205"/>
      <c r="AD15" s="157" t="str">
        <f>IF(LEN(AB15)=4,LEFT(AB15,2),LEFT(AB15))</f>
        <v/>
      </c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80"/>
      <c r="AS15" s="80"/>
    </row>
    <row r="16" spans="1:47" s="166" customFormat="1" ht="9.9499999999999993" customHeight="1"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80"/>
      <c r="AS16" s="80"/>
    </row>
    <row r="17" spans="1:45" s="166" customFormat="1" ht="20.100000000000001" customHeight="1">
      <c r="A17" s="205" t="s">
        <v>35</v>
      </c>
      <c r="B17" s="205"/>
      <c r="C17" s="205"/>
      <c r="D17" s="205"/>
      <c r="E17" s="205"/>
      <c r="F17" s="205" t="s">
        <v>36</v>
      </c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311" t="s">
        <v>37</v>
      </c>
      <c r="AB17" s="311"/>
      <c r="AC17" s="311" t="s">
        <v>38</v>
      </c>
      <c r="AD17" s="311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80"/>
      <c r="AS17" s="80"/>
    </row>
    <row r="18" spans="1:45" s="166" customFormat="1" ht="20.100000000000001" customHeight="1">
      <c r="A18" s="30">
        <v>1</v>
      </c>
      <c r="B18" s="30">
        <v>2</v>
      </c>
      <c r="C18" s="30">
        <v>3</v>
      </c>
      <c r="D18" s="30">
        <v>4</v>
      </c>
      <c r="E18" s="30">
        <v>5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311"/>
      <c r="AB18" s="311"/>
      <c r="AC18" s="311"/>
      <c r="AD18" s="311"/>
      <c r="AG18" s="29"/>
      <c r="AH18" s="324"/>
      <c r="AI18" s="324"/>
      <c r="AJ18" s="29"/>
      <c r="AK18" s="29"/>
      <c r="AL18" s="29"/>
      <c r="AM18" s="29"/>
      <c r="AN18" s="29"/>
      <c r="AO18" s="29"/>
      <c r="AP18" s="29"/>
      <c r="AQ18" s="29"/>
      <c r="AR18" s="80"/>
      <c r="AS18" s="80"/>
    </row>
    <row r="19" spans="1:45" s="166" customFormat="1" ht="20.100000000000001" customHeight="1">
      <c r="A19" s="170" t="str">
        <f>IF('Fiches match à 3'!B36="","--",IF('Fiches match à 3'!B36&gt;'Fiches match à 3'!B38,'Fiches match à 3'!B38,-'Fiches match à 3'!B36))</f>
        <v>--</v>
      </c>
      <c r="B19" s="170" t="str">
        <f>IF('Fiches match à 3'!C36="","--",IF('Fiches match à 3'!C36&gt;'Fiches match à 3'!C38,'Fiches match à 3'!C38,-'Fiches match à 3'!C36))</f>
        <v>--</v>
      </c>
      <c r="C19" s="170" t="str">
        <f>IF('Fiches match à 3'!D36="","--",IF('Fiches match à 3'!D36&gt;'Fiches match à 3'!D38,'Fiches match à 3'!D38,-'Fiches match à 3'!D36))</f>
        <v>--</v>
      </c>
      <c r="D19" s="170" t="str">
        <f>IF('Fiches match à 3'!E36="","--",IF('Fiches match à 3'!E36&gt;'Fiches match à 3'!E38,'Fiches match à 3'!E38,-'Fiches match à 3'!E36))</f>
        <v>--</v>
      </c>
      <c r="E19" s="170" t="str">
        <f>IF('Fiches match à 3'!F36="","--",IF('Fiches match à 3'!F36&gt;'Fiches match à 3'!F38,'Fiches match à 3'!F38,-'Fiches match à 3'!F36))</f>
        <v>--</v>
      </c>
      <c r="F19" s="193" t="s">
        <v>31</v>
      </c>
      <c r="G19" s="194"/>
      <c r="H19" s="194" t="str">
        <f>IF(E14="W.O.",E14,IF(E14="","",UPPER(E14) &amp; " " &amp;  I14))</f>
        <v/>
      </c>
      <c r="I19" s="194"/>
      <c r="J19" s="194"/>
      <c r="K19" s="194"/>
      <c r="L19" s="194"/>
      <c r="M19" s="194"/>
      <c r="N19" s="194"/>
      <c r="O19" s="194" t="s">
        <v>39</v>
      </c>
      <c r="P19" s="194"/>
      <c r="Q19" s="194"/>
      <c r="R19" s="194" t="s">
        <v>32</v>
      </c>
      <c r="S19" s="194"/>
      <c r="T19" s="194" t="str">
        <f>IF(T14="W.O.",T14,IF(T14="","",UPPER(T14) &amp; " " &amp;  X14))</f>
        <v/>
      </c>
      <c r="U19" s="194"/>
      <c r="V19" s="194"/>
      <c r="W19" s="194"/>
      <c r="X19" s="194"/>
      <c r="Y19" s="194"/>
      <c r="Z19" s="195"/>
      <c r="AA19" s="205" t="str">
        <f>IF(H$12="","",IF(H19="W.O.",0,IF(AM19=3,2,1)))</f>
        <v/>
      </c>
      <c r="AB19" s="205"/>
      <c r="AC19" s="205" t="str">
        <f>IF(H$12="","",IF(T19="W.O.",0,IF(AS19=3,2,1)))</f>
        <v/>
      </c>
      <c r="AD19" s="205"/>
      <c r="AG19" s="31">
        <v>1</v>
      </c>
      <c r="AH19" s="156">
        <f>IF('Fiches match à 3'!B36&gt;'Fiches match à 3'!B38,1,0)</f>
        <v>0</v>
      </c>
      <c r="AI19" s="156">
        <f>IF('Fiches match à 3'!C36&gt;'Fiches match à 3'!C38,1,0)</f>
        <v>0</v>
      </c>
      <c r="AJ19" s="156">
        <f>IF('Fiches match à 3'!D36&gt;'Fiches match à 3'!D38,1,0)</f>
        <v>0</v>
      </c>
      <c r="AK19" s="156">
        <f>IF('Fiches match à 3'!E36&gt;'Fiches match à 3'!E38,1,0)</f>
        <v>0</v>
      </c>
      <c r="AL19" s="156">
        <f>IF('Fiches match à 3'!F36&gt;'Fiches match à 3'!F38,1,0)</f>
        <v>0</v>
      </c>
      <c r="AM19" s="169">
        <f t="shared" ref="AM19:AM23" si="0">IF(T19="W.O.",3,IF(H19="W.O.",0,SUM(AH19:AL19)))</f>
        <v>0</v>
      </c>
      <c r="AN19" s="156">
        <f>IF('Fiches match à 3'!B36&lt;'Fiches match à 3'!B38,1,0)</f>
        <v>0</v>
      </c>
      <c r="AO19" s="156">
        <f>IF('Fiches match à 3'!C36&lt;'Fiches match à 3'!C38,1,0)</f>
        <v>0</v>
      </c>
      <c r="AP19" s="156">
        <f>IF('Fiches match à 3'!D36&lt;'Fiches match à 3'!D38,1,0)</f>
        <v>0</v>
      </c>
      <c r="AQ19" s="156">
        <f>IF('Fiches match à 3'!E36&lt;'Fiches match à 3'!E38,1,0)</f>
        <v>0</v>
      </c>
      <c r="AR19" s="156">
        <f>IF('Fiches match à 3'!F36&lt;'Fiches match à 3'!F38,1,0)</f>
        <v>0</v>
      </c>
      <c r="AS19" s="169">
        <f t="shared" ref="AS19:AS23" si="1">IF(H19="W.O.",3,IF(T19="W.O.",0,SUM(AN19:AR19)))</f>
        <v>0</v>
      </c>
    </row>
    <row r="20" spans="1:45" s="166" customFormat="1" ht="20.100000000000001" customHeight="1">
      <c r="A20" s="170" t="str">
        <f>IF('Fiches match à 3'!B20="","--",IF('Fiches match à 3'!B20&gt;'Fiches match à 3'!B22,'Fiches match à 3'!B22,-'Fiches match à 3'!B20))</f>
        <v>--</v>
      </c>
      <c r="B20" s="170" t="str">
        <f>IF('Fiches match à 3'!C20="","--",IF('Fiches match à 3'!C20&gt;'Fiches match à 3'!C22,'Fiches match à 3'!C22,-'Fiches match à 3'!C20))</f>
        <v>--</v>
      </c>
      <c r="C20" s="170" t="str">
        <f>IF('Fiches match à 3'!D20="","--",IF('Fiches match à 3'!D20&gt;'Fiches match à 3'!D22,'Fiches match à 3'!D22,-'Fiches match à 3'!D20))</f>
        <v>--</v>
      </c>
      <c r="D20" s="170" t="str">
        <f>IF('Fiches match à 3'!E20="","--",IF('Fiches match à 3'!E20&gt;'Fiches match à 3'!E22,'Fiches match à 3'!E22,-'Fiches match à 3'!E20))</f>
        <v>--</v>
      </c>
      <c r="E20" s="170" t="str">
        <f>IF('Fiches match à 3'!F20="","--",IF('Fiches match à 3'!F20&gt;'Fiches match à 3'!F22,'Fiches match à 3'!F22,-'Fiches match à 3'!F20))</f>
        <v>--</v>
      </c>
      <c r="F20" s="193" t="s">
        <v>33</v>
      </c>
      <c r="G20" s="194"/>
      <c r="H20" s="194" t="str">
        <f>IF(E15="W.O.",E15,IF(E15="","",UPPER(E15) &amp; " " &amp;  I15))</f>
        <v/>
      </c>
      <c r="I20" s="194"/>
      <c r="J20" s="194"/>
      <c r="K20" s="194"/>
      <c r="L20" s="194"/>
      <c r="M20" s="194"/>
      <c r="N20" s="194"/>
      <c r="O20" s="194" t="s">
        <v>39</v>
      </c>
      <c r="P20" s="194"/>
      <c r="Q20" s="194"/>
      <c r="R20" s="194" t="s">
        <v>34</v>
      </c>
      <c r="S20" s="194"/>
      <c r="T20" s="194" t="str">
        <f>IF(T15="W.O.",T15,IF(T15="","",UPPER(T15) &amp; " " &amp;  X15))</f>
        <v/>
      </c>
      <c r="U20" s="194"/>
      <c r="V20" s="194"/>
      <c r="W20" s="194"/>
      <c r="X20" s="194"/>
      <c r="Y20" s="194"/>
      <c r="Z20" s="195"/>
      <c r="AA20" s="205" t="str">
        <f t="shared" ref="AA20:AA23" si="2">IF(H$12="","",IF(H20="W.O.",0,IF(AM20=3,2,1)))</f>
        <v/>
      </c>
      <c r="AB20" s="205"/>
      <c r="AC20" s="205" t="str">
        <f t="shared" ref="AC20:AC23" si="3">IF(H$12="","",IF(T20="W.O.",0,IF(AS20=3,2,1)))</f>
        <v/>
      </c>
      <c r="AD20" s="205"/>
      <c r="AG20" s="31">
        <v>2</v>
      </c>
      <c r="AH20" s="156">
        <f>IF('Fiches match à 3'!B20&gt;'Fiches match à 3'!B22,1,0)</f>
        <v>0</v>
      </c>
      <c r="AI20" s="156">
        <f>IF('Fiches match à 3'!C20&gt;'Fiches match à 3'!C22,1,0)</f>
        <v>0</v>
      </c>
      <c r="AJ20" s="156">
        <f>IF('Fiches match à 3'!D20&gt;'Fiches match à 3'!D22,1,0)</f>
        <v>0</v>
      </c>
      <c r="AK20" s="156">
        <f>IF('Fiches match à 3'!E20&gt;'Fiches match à 3'!E22,1,0)</f>
        <v>0</v>
      </c>
      <c r="AL20" s="156">
        <f>IF('Fiches match à 3'!F20&gt;'Fiches match à 3'!F22,1,0)</f>
        <v>0</v>
      </c>
      <c r="AM20" s="169">
        <f t="shared" si="0"/>
        <v>0</v>
      </c>
      <c r="AN20" s="156">
        <f>IF('Fiches match à 3'!B20&lt;'Fiches match à 3'!B22,1,0)</f>
        <v>0</v>
      </c>
      <c r="AO20" s="156">
        <f>IF('Fiches match à 3'!C20&lt;'Fiches match à 3'!C22,1,0)</f>
        <v>0</v>
      </c>
      <c r="AP20" s="156">
        <f>IF('Fiches match à 3'!D20&lt;'Fiches match à 3'!D22,1,0)</f>
        <v>0</v>
      </c>
      <c r="AQ20" s="156">
        <f>IF('Fiches match à 3'!E20&lt;'Fiches match à 3'!E22,1,0)</f>
        <v>0</v>
      </c>
      <c r="AR20" s="156">
        <f>IF('Fiches match à 3'!F20&lt;'Fiches match à 3'!F22,1,0)</f>
        <v>0</v>
      </c>
      <c r="AS20" s="169">
        <f t="shared" si="1"/>
        <v>0</v>
      </c>
    </row>
    <row r="21" spans="1:45" s="166" customFormat="1" ht="20.100000000000001" customHeight="1">
      <c r="A21" s="170" t="str">
        <f>IF('Fiches match à 3'!J12="","--",IF('Fiches match à 3'!J12&gt;'Fiches match à 3'!J14,'Fiches match à 3'!J14,-'Fiches match à 3'!J12))</f>
        <v>--</v>
      </c>
      <c r="B21" s="170" t="str">
        <f>IF('Fiches match à 3'!K12="","--",IF('Fiches match à 3'!K12&gt;'Fiches match à 3'!K14,'Fiches match à 3'!K14,-'Fiches match à 3'!K12))</f>
        <v>--</v>
      </c>
      <c r="C21" s="170" t="str">
        <f>IF('Fiches match à 3'!L12="","--",IF('Fiches match à 3'!L12&gt;'Fiches match à 3'!L14,'Fiches match à 3'!L14,-'Fiches match à 3'!L12))</f>
        <v>--</v>
      </c>
      <c r="D21" s="170" t="str">
        <f>IF('Fiches match à 3'!M12="","--",IF('Fiches match à 3'!M12&gt;'Fiches match à 3'!M14,'Fiches match à 3'!M14,-'Fiches match à 3'!M12))</f>
        <v>--</v>
      </c>
      <c r="E21" s="170" t="str">
        <f>IF('Fiches match à 3'!N12="","--",IF('Fiches match à 3'!N12&gt;'Fiches match à 3'!N14,'Fiches match à 3'!N14,-'Fiches match à 3'!N12))</f>
        <v>--</v>
      </c>
      <c r="F21" s="193" t="s">
        <v>190</v>
      </c>
      <c r="G21" s="194"/>
      <c r="H21" s="323" t="str">
        <f>E14&amp;"-"&amp;E15</f>
        <v>-</v>
      </c>
      <c r="I21" s="323"/>
      <c r="J21" s="323"/>
      <c r="K21" s="323"/>
      <c r="L21" s="323"/>
      <c r="M21" s="323"/>
      <c r="N21" s="323"/>
      <c r="O21" s="194" t="s">
        <v>39</v>
      </c>
      <c r="P21" s="194"/>
      <c r="Q21" s="194"/>
      <c r="R21" s="194" t="s">
        <v>190</v>
      </c>
      <c r="S21" s="194"/>
      <c r="T21" s="323" t="str">
        <f>T14&amp;"-"&amp;T15</f>
        <v>-</v>
      </c>
      <c r="U21" s="323"/>
      <c r="V21" s="323"/>
      <c r="W21" s="323"/>
      <c r="X21" s="323"/>
      <c r="Y21" s="323"/>
      <c r="Z21" s="323"/>
      <c r="AA21" s="205" t="str">
        <f t="shared" si="2"/>
        <v/>
      </c>
      <c r="AB21" s="205"/>
      <c r="AC21" s="205" t="str">
        <f t="shared" si="3"/>
        <v/>
      </c>
      <c r="AD21" s="205"/>
      <c r="AG21" s="31">
        <v>3</v>
      </c>
      <c r="AH21" s="156">
        <f>IF('Fiches match à 3'!J12&gt;'Fiches match à 3'!J14,1,0)</f>
        <v>0</v>
      </c>
      <c r="AI21" s="156">
        <f>IF('Fiches match à 3'!K12&gt;'Fiches match à 3'!K14,1,0)</f>
        <v>0</v>
      </c>
      <c r="AJ21" s="156">
        <f>IF('Fiches match à 3'!L12&gt;'Fiches match à 3'!L14,1,0)</f>
        <v>0</v>
      </c>
      <c r="AK21" s="156">
        <f>IF('Fiches match à 3'!M12&gt;'Fiches match à 3'!M14,1,0)</f>
        <v>0</v>
      </c>
      <c r="AL21" s="156">
        <f>IF('Fiches match à 3'!N12&gt;'Fiches match à 3'!N14,1,0)</f>
        <v>0</v>
      </c>
      <c r="AM21" s="169">
        <f t="shared" si="0"/>
        <v>0</v>
      </c>
      <c r="AN21" s="156">
        <f>IF('Fiches match à 3'!J12&lt;'Fiches match à 3'!J14,1,0)</f>
        <v>0</v>
      </c>
      <c r="AO21" s="156">
        <f>IF('Fiches match à 3'!K12&lt;'Fiches match à 3'!K14,1,0)</f>
        <v>0</v>
      </c>
      <c r="AP21" s="156">
        <f>IF('Fiches match à 3'!L12&lt;'Fiches match à 3'!L14,1,0)</f>
        <v>0</v>
      </c>
      <c r="AQ21" s="156">
        <f>IF('Fiches match à 3'!M12&lt;'Fiches match à 3'!M14,1,0)</f>
        <v>0</v>
      </c>
      <c r="AR21" s="156">
        <f>IF('Fiches match à 3'!N12&lt;'Fiches match à 3'!N14,1,0)</f>
        <v>0</v>
      </c>
      <c r="AS21" s="169">
        <f t="shared" si="1"/>
        <v>0</v>
      </c>
    </row>
    <row r="22" spans="1:45" s="166" customFormat="1" ht="20.100000000000001" customHeight="1">
      <c r="A22" s="170" t="str">
        <f>IF('Fiches match à 3'!B52="","--",IF('Fiches match à 3'!B52&gt;'Fiches match à 3'!B54,'Fiches match à 3'!B54,-'Fiches match à 3'!B52))</f>
        <v>--</v>
      </c>
      <c r="B22" s="170" t="str">
        <f>IF('Fiches match à 3'!C52="","--",IF('Fiches match à 3'!C52&gt;'Fiches match à 3'!C54,'Fiches match à 3'!C54,-'Fiches match à 3'!C52))</f>
        <v>--</v>
      </c>
      <c r="C22" s="170" t="str">
        <f>IF('Fiches match à 3'!D52="","--",IF('Fiches match à 3'!D52&gt;'Fiches match à 3'!D54,'Fiches match à 3'!D54,-'Fiches match à 3'!D52))</f>
        <v>--</v>
      </c>
      <c r="D22" s="170" t="str">
        <f>IF('Fiches match à 3'!E52="","--",IF('Fiches match à 3'!E52&gt;'Fiches match à 3'!E54,'Fiches match à 3'!E54,-'Fiches match à 3'!E52))</f>
        <v>--</v>
      </c>
      <c r="E22" s="170" t="str">
        <f>IF('Fiches match à 3'!F52="","--",IF('Fiches match à 3'!F52&gt;'Fiches match à 3'!F54,'Fiches match à 3'!F54,-'Fiches match à 3'!F52))</f>
        <v>--</v>
      </c>
      <c r="F22" s="193" t="s">
        <v>31</v>
      </c>
      <c r="G22" s="194"/>
      <c r="H22" s="194" t="str">
        <f>IF(E14="W.O.",E14,IF(E14="","",UPPER(E14) &amp; " " &amp;  I14))</f>
        <v/>
      </c>
      <c r="I22" s="194"/>
      <c r="J22" s="194"/>
      <c r="K22" s="194"/>
      <c r="L22" s="194"/>
      <c r="M22" s="194"/>
      <c r="N22" s="194"/>
      <c r="O22" s="194" t="s">
        <v>39</v>
      </c>
      <c r="P22" s="194"/>
      <c r="Q22" s="194"/>
      <c r="R22" s="194" t="s">
        <v>34</v>
      </c>
      <c r="S22" s="194"/>
      <c r="T22" s="194" t="str">
        <f>IF(T15="W.O.",T15,IF(T15="","",UPPER(T15) &amp; " " &amp;  X15))</f>
        <v/>
      </c>
      <c r="U22" s="194"/>
      <c r="V22" s="194"/>
      <c r="W22" s="194"/>
      <c r="X22" s="194"/>
      <c r="Y22" s="194"/>
      <c r="Z22" s="195"/>
      <c r="AA22" s="205" t="str">
        <f>IF(H$12="","",IF(H22="W.O.",0,IF(AM22=3,2,1)))</f>
        <v/>
      </c>
      <c r="AB22" s="205"/>
      <c r="AC22" s="205" t="str">
        <f t="shared" si="3"/>
        <v/>
      </c>
      <c r="AD22" s="205"/>
      <c r="AG22" s="31">
        <v>4</v>
      </c>
      <c r="AH22" s="156">
        <f>IF('Fiches match à 3'!B52&gt;'Fiches match à 3'!B54,1,0)</f>
        <v>0</v>
      </c>
      <c r="AI22" s="156">
        <f>IF('Fiches match à 3'!C52&gt;'Fiches match à 3'!C54,1,0)</f>
        <v>0</v>
      </c>
      <c r="AJ22" s="156">
        <f>IF('Fiches match à 3'!D52&gt;'Fiches match à 3'!D54,1,0)</f>
        <v>0</v>
      </c>
      <c r="AK22" s="156">
        <f>IF('Fiches match à 3'!E52&gt;'Fiches match à 3'!E54,1,0)</f>
        <v>0</v>
      </c>
      <c r="AL22" s="156">
        <f>IF('Fiches match à 3'!F52&gt;'Fiches match à 3'!F54,1,0)</f>
        <v>0</v>
      </c>
      <c r="AM22" s="169">
        <f t="shared" si="0"/>
        <v>0</v>
      </c>
      <c r="AN22" s="156">
        <f>IF('Fiches match à 3'!B52&lt;'Fiches match à 3'!B54,1,0)</f>
        <v>0</v>
      </c>
      <c r="AO22" s="156">
        <f>IF('Fiches match à 3'!C52&lt;'Fiches match à 3'!C54,1,0)</f>
        <v>0</v>
      </c>
      <c r="AP22" s="156">
        <f>IF('Fiches match à 3'!D52&lt;'Fiches match à 3'!D54,1,0)</f>
        <v>0</v>
      </c>
      <c r="AQ22" s="156">
        <f>IF('Fiches match à 3'!E52&lt;'Fiches match à 3'!E54,1,0)</f>
        <v>0</v>
      </c>
      <c r="AR22" s="156">
        <f>IF('Fiches match à 3'!F52&lt;'Fiches match à 3'!F54,1,0)</f>
        <v>0</v>
      </c>
      <c r="AS22" s="169">
        <f t="shared" si="1"/>
        <v>0</v>
      </c>
    </row>
    <row r="23" spans="1:45" s="166" customFormat="1" ht="20.100000000000001" customHeight="1">
      <c r="A23" s="170" t="str">
        <f>IF('Fiches match à 3'!B4="","--",IF('Fiches match à 3'!B4&gt;'Fiches match à 3'!B6,'Fiches match à 3'!B6,-'Fiches match à 3'!B4))</f>
        <v>--</v>
      </c>
      <c r="B23" s="170" t="str">
        <f>IF('Fiches match à 3'!C4="","--",IF('Fiches match à 3'!C4&gt;'Fiches match à 3'!C6,'Fiches match à 3'!C6,-'Fiches match à 3'!C4))</f>
        <v>--</v>
      </c>
      <c r="C23" s="170" t="str">
        <f>IF('Fiches match à 3'!D4="","--",IF('Fiches match à 3'!D4&gt;'Fiches match à 3'!D6,'Fiches match à 3'!D6,-'Fiches match à 3'!D4))</f>
        <v>--</v>
      </c>
      <c r="D23" s="170" t="str">
        <f>IF('Fiches match à 3'!E4="","--",IF('Fiches match à 3'!E4&gt;'Fiches match à 3'!E6,'Fiches match à 3'!E6,-'Fiches match à 3'!E4))</f>
        <v>--</v>
      </c>
      <c r="E23" s="170" t="str">
        <f>IF('Fiches match à 3'!F4="","--",IF('Fiches match à 3'!F4&gt;'Fiches match à 3'!F6,'Fiches match à 3'!F6,-'Fiches match à 3'!F4))</f>
        <v>--</v>
      </c>
      <c r="F23" s="193" t="s">
        <v>33</v>
      </c>
      <c r="G23" s="194"/>
      <c r="H23" s="194" t="str">
        <f>IF(E15="W.O.",E15,IF(E15="","",UPPER(E15) &amp; " " &amp;  I15))</f>
        <v/>
      </c>
      <c r="I23" s="194"/>
      <c r="J23" s="194"/>
      <c r="K23" s="194"/>
      <c r="L23" s="194"/>
      <c r="M23" s="194"/>
      <c r="N23" s="194"/>
      <c r="O23" s="194" t="s">
        <v>39</v>
      </c>
      <c r="P23" s="194"/>
      <c r="Q23" s="194"/>
      <c r="R23" s="194" t="s">
        <v>32</v>
      </c>
      <c r="S23" s="194"/>
      <c r="T23" s="194" t="str">
        <f>IF(T14="W.O.",T14,IF(T14="","",UPPER(T14) &amp; " " &amp;  X14))</f>
        <v/>
      </c>
      <c r="U23" s="194"/>
      <c r="V23" s="194"/>
      <c r="W23" s="194"/>
      <c r="X23" s="194"/>
      <c r="Y23" s="194"/>
      <c r="Z23" s="195"/>
      <c r="AA23" s="205" t="str">
        <f t="shared" si="2"/>
        <v/>
      </c>
      <c r="AB23" s="205"/>
      <c r="AC23" s="205" t="str">
        <f t="shared" si="3"/>
        <v/>
      </c>
      <c r="AD23" s="205"/>
      <c r="AG23" s="31">
        <v>5</v>
      </c>
      <c r="AH23" s="156">
        <f>IF('Fiches match à 3'!B4&gt;'Fiches match à 3'!B6,1,0)</f>
        <v>0</v>
      </c>
      <c r="AI23" s="156">
        <f>IF('Fiches match à 3'!C4&gt;'Fiches match à 3'!C6,1,0)</f>
        <v>0</v>
      </c>
      <c r="AJ23" s="156">
        <f>IF('Fiches match à 3'!D4&gt;'Fiches match à 3'!D6,1,0)</f>
        <v>0</v>
      </c>
      <c r="AK23" s="156">
        <f>IF('Fiches match à 3'!E4&gt;'Fiches match à 3'!E6,1,0)</f>
        <v>0</v>
      </c>
      <c r="AL23" s="156">
        <f>IF('Fiches match à 3'!F4&gt;'Fiches match à 3'!F6,1,0)</f>
        <v>0</v>
      </c>
      <c r="AM23" s="169">
        <f t="shared" si="0"/>
        <v>0</v>
      </c>
      <c r="AN23" s="156">
        <f>IF('Fiches match à 3'!B4&lt;'Fiches match à 3'!B6,1,0)</f>
        <v>0</v>
      </c>
      <c r="AO23" s="156">
        <f>IF('Fiches match à 3'!C4&lt;'Fiches match à 3'!C6,1,0)</f>
        <v>0</v>
      </c>
      <c r="AP23" s="156">
        <f>IF('Fiches match à 3'!D4&lt;'Fiches match à 3'!D6,1,0)</f>
        <v>0</v>
      </c>
      <c r="AQ23" s="156">
        <f>IF('Fiches match à 3'!E4&lt;'Fiches match à 3'!E6,1,0)</f>
        <v>0</v>
      </c>
      <c r="AR23" s="156">
        <f>IF('Fiches match à 3'!F4&lt;'Fiches match à 3'!F6,1,0)</f>
        <v>0</v>
      </c>
      <c r="AS23" s="169">
        <f t="shared" si="1"/>
        <v>0</v>
      </c>
    </row>
    <row r="24" spans="1:45" s="166" customFormat="1" ht="20.100000000000001" customHeight="1">
      <c r="A24" s="159"/>
      <c r="B24" s="298" t="s">
        <v>356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R24" s="205" t="s">
        <v>40</v>
      </c>
      <c r="S24" s="205"/>
      <c r="T24" s="205"/>
      <c r="U24" s="205"/>
      <c r="V24" s="205"/>
      <c r="W24" s="205"/>
      <c r="X24" s="205"/>
      <c r="Y24" s="205"/>
      <c r="Z24" s="205"/>
      <c r="AA24" s="205" t="str">
        <f>IF(H$12="","",SUM(AA19:AB23))</f>
        <v/>
      </c>
      <c r="AB24" s="205"/>
      <c r="AC24" s="205" t="str">
        <f>IF(H$12="","",SUM(AC19:AD23))</f>
        <v/>
      </c>
      <c r="AD24" s="205"/>
      <c r="AG24" s="32"/>
      <c r="AH24" s="310">
        <f>SUM(A19:E23)</f>
        <v>0</v>
      </c>
      <c r="AI24" s="310"/>
      <c r="AJ24" s="33"/>
      <c r="AK24" s="33"/>
      <c r="AL24" s="33"/>
      <c r="AM24" s="31">
        <f>SUM(AH19:AL23)</f>
        <v>0</v>
      </c>
      <c r="AN24" s="33"/>
      <c r="AO24" s="33"/>
      <c r="AP24" s="33"/>
      <c r="AQ24" s="33"/>
      <c r="AR24" s="33"/>
      <c r="AS24" s="31">
        <f>SUM(AN19:AR23)</f>
        <v>0</v>
      </c>
    </row>
    <row r="25" spans="1:45" s="166" customFormat="1" ht="9.9499999999999993" customHeight="1"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80"/>
      <c r="AS25" s="80"/>
    </row>
    <row r="26" spans="1:45" s="166" customFormat="1" ht="20.100000000000001" customHeight="1">
      <c r="A26" s="311" t="s">
        <v>220</v>
      </c>
      <c r="B26" s="311"/>
      <c r="C26" s="311"/>
      <c r="D26" s="311"/>
      <c r="E26" s="311"/>
      <c r="F26" s="311" t="s">
        <v>219</v>
      </c>
      <c r="G26" s="311"/>
      <c r="H26" s="311"/>
      <c r="I26" s="311"/>
      <c r="J26" s="311"/>
      <c r="M26" s="312" t="s">
        <v>136</v>
      </c>
      <c r="N26" s="205"/>
      <c r="O26" s="205"/>
      <c r="P26" s="205"/>
      <c r="Q26" s="205"/>
      <c r="R26" s="313"/>
      <c r="S26" s="313"/>
      <c r="T26" s="313"/>
      <c r="U26" s="313"/>
      <c r="V26" s="313"/>
      <c r="X26" s="205" t="s">
        <v>43</v>
      </c>
      <c r="Y26" s="314"/>
      <c r="Z26" s="314"/>
      <c r="AA26" s="314"/>
      <c r="AB26" s="314"/>
      <c r="AC26" s="314"/>
      <c r="AD26" s="314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80"/>
      <c r="AS26" s="80"/>
    </row>
    <row r="27" spans="1:45" s="166" customFormat="1" ht="20.100000000000001" customHeight="1">
      <c r="A27" s="311"/>
      <c r="B27" s="311"/>
      <c r="C27" s="311"/>
      <c r="D27" s="311"/>
      <c r="E27" s="311"/>
      <c r="F27" s="311"/>
      <c r="G27" s="311"/>
      <c r="H27" s="311"/>
      <c r="I27" s="311"/>
      <c r="J27" s="311"/>
      <c r="K27" s="159"/>
      <c r="L27" s="159"/>
      <c r="M27" s="247" t="s">
        <v>117</v>
      </c>
      <c r="N27" s="318" t="str">
        <f>IF(H$12="","",IF(AA24&gt;AC24,H12&amp;"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318"/>
      <c r="P27" s="318"/>
      <c r="Q27" s="318"/>
      <c r="R27" s="318"/>
      <c r="S27" s="318"/>
      <c r="T27" s="318"/>
      <c r="U27" s="318"/>
      <c r="V27" s="319"/>
      <c r="W27" s="34"/>
      <c r="X27" s="315" t="str">
        <f>IF(H$12="","",Renseignements!B8)</f>
        <v/>
      </c>
      <c r="Y27" s="316"/>
      <c r="Z27" s="316"/>
      <c r="AA27" s="316"/>
      <c r="AB27" s="316"/>
      <c r="AC27" s="316"/>
      <c r="AD27" s="317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80"/>
      <c r="AS27" s="80"/>
    </row>
    <row r="28" spans="1:45" s="166" customFormat="1" ht="20.100000000000001" customHeight="1">
      <c r="A28" s="320" t="str">
        <f>IF('Equipes match à 3'!A38=0,"",'Equipes match à 3'!A38)</f>
        <v/>
      </c>
      <c r="B28" s="321"/>
      <c r="C28" s="321"/>
      <c r="D28" s="321"/>
      <c r="E28" s="322"/>
      <c r="F28" s="320" t="str">
        <f>IF('Equipes match à 3'!Q38=0,"",'Equipes match à 3'!Q38)</f>
        <v/>
      </c>
      <c r="G28" s="321"/>
      <c r="H28" s="321"/>
      <c r="I28" s="321"/>
      <c r="J28" s="322"/>
      <c r="K28" s="159"/>
      <c r="L28" s="159"/>
      <c r="M28" s="186"/>
      <c r="N28" s="306"/>
      <c r="O28" s="306"/>
      <c r="P28" s="306"/>
      <c r="Q28" s="306"/>
      <c r="R28" s="306"/>
      <c r="S28" s="306"/>
      <c r="T28" s="306"/>
      <c r="U28" s="306"/>
      <c r="V28" s="307"/>
      <c r="W28" s="35"/>
      <c r="X28" s="81"/>
      <c r="Y28" s="35"/>
      <c r="Z28" s="35"/>
      <c r="AA28" s="35"/>
      <c r="AB28" s="35"/>
      <c r="AC28" s="35"/>
      <c r="AD28" s="82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80"/>
      <c r="AS28" s="80"/>
    </row>
    <row r="29" spans="1:45" s="166" customFormat="1" ht="20.100000000000001" customHeight="1">
      <c r="A29" s="83"/>
      <c r="B29" s="36"/>
      <c r="C29" s="36"/>
      <c r="D29" s="36"/>
      <c r="E29" s="84"/>
      <c r="F29" s="85"/>
      <c r="G29" s="36"/>
      <c r="H29" s="36"/>
      <c r="J29" s="161"/>
      <c r="K29" s="159"/>
      <c r="L29" s="159"/>
      <c r="M29" s="186" t="s">
        <v>118</v>
      </c>
      <c r="N29" s="306" t="str">
        <f>IF(H$12="","",IF(AA24&lt;AC24,H12&amp;"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9" s="306"/>
      <c r="P29" s="306"/>
      <c r="Q29" s="306"/>
      <c r="R29" s="306"/>
      <c r="S29" s="306"/>
      <c r="T29" s="306"/>
      <c r="U29" s="306"/>
      <c r="V29" s="307"/>
      <c r="X29" s="81"/>
      <c r="Y29" s="35"/>
      <c r="Z29" s="35"/>
      <c r="AA29" s="35"/>
      <c r="AB29" s="35"/>
      <c r="AC29" s="35"/>
      <c r="AD29" s="82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80"/>
      <c r="AS29" s="80"/>
    </row>
    <row r="30" spans="1:45" s="166" customFormat="1" ht="20.100000000000001" customHeight="1">
      <c r="A30" s="86"/>
      <c r="B30" s="167"/>
      <c r="C30" s="167"/>
      <c r="D30" s="167"/>
      <c r="E30" s="168"/>
      <c r="F30" s="86"/>
      <c r="G30" s="87"/>
      <c r="H30" s="87"/>
      <c r="I30" s="87"/>
      <c r="J30" s="160"/>
      <c r="K30" s="159"/>
      <c r="L30" s="159"/>
      <c r="M30" s="189"/>
      <c r="N30" s="308"/>
      <c r="O30" s="308"/>
      <c r="P30" s="308"/>
      <c r="Q30" s="308"/>
      <c r="R30" s="308"/>
      <c r="S30" s="308"/>
      <c r="T30" s="308"/>
      <c r="U30" s="308"/>
      <c r="V30" s="309"/>
      <c r="X30" s="88"/>
      <c r="Y30" s="89"/>
      <c r="Z30" s="89"/>
      <c r="AA30" s="89"/>
      <c r="AB30" s="89"/>
      <c r="AC30" s="89"/>
      <c r="AD30" s="90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80"/>
      <c r="AS30" s="80"/>
    </row>
    <row r="31" spans="1:45" s="166" customFormat="1" ht="20.100000000000001" customHeight="1">
      <c r="G31" s="36"/>
      <c r="H31" s="36"/>
      <c r="I31" s="36"/>
      <c r="J31" s="36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80"/>
      <c r="AS31" s="80"/>
    </row>
  </sheetData>
  <sheetProtection algorithmName="SHA-512" hashValue="Cyu4hempmevsMNRBT9KhE9T7A3LYldlvw/uCl/Ugo6F6+BiqQWCz25EJISVFfmZic6lPdD6nTLWH+YCmnASQKQ==" saltValue="2GsYEiA+hvCYZs8zsX9RrQ==" spinCount="100000" sheet="1" scenarios="1" insertRows="0" autoFilter="0"/>
  <mergeCells count="107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2:G22"/>
    <mergeCell ref="H22:N22"/>
    <mergeCell ref="O22:Q22"/>
    <mergeCell ref="R22:S22"/>
    <mergeCell ref="T22:Z22"/>
    <mergeCell ref="AA22:AB22"/>
    <mergeCell ref="AC22:AD22"/>
    <mergeCell ref="F21:G21"/>
    <mergeCell ref="H21:N21"/>
    <mergeCell ref="O21:Q21"/>
    <mergeCell ref="R21:S21"/>
    <mergeCell ref="T21:Z21"/>
    <mergeCell ref="AA21:AB21"/>
    <mergeCell ref="N29:V30"/>
    <mergeCell ref="M29:M30"/>
    <mergeCell ref="AH24:AI24"/>
    <mergeCell ref="A26:E27"/>
    <mergeCell ref="F26:J27"/>
    <mergeCell ref="M26:V26"/>
    <mergeCell ref="X26:AD26"/>
    <mergeCell ref="F23:G23"/>
    <mergeCell ref="H23:N23"/>
    <mergeCell ref="O23:Q23"/>
    <mergeCell ref="R23:S23"/>
    <mergeCell ref="T23:Z23"/>
    <mergeCell ref="AA23:AB23"/>
    <mergeCell ref="X27:AD27"/>
    <mergeCell ref="N27:V28"/>
    <mergeCell ref="M27:M28"/>
    <mergeCell ref="A28:E28"/>
    <mergeCell ref="F28:J28"/>
    <mergeCell ref="AC23:AD23"/>
    <mergeCell ref="R24:Z24"/>
    <mergeCell ref="AA24:AB24"/>
    <mergeCell ref="AC24:AD24"/>
    <mergeCell ref="B24:P24"/>
  </mergeCells>
  <conditionalFormatting sqref="A21:E21">
    <cfRule type="expression" dxfId="31" priority="25" stopIfTrue="1">
      <formula>$T21="W.O."</formula>
    </cfRule>
    <cfRule type="expression" dxfId="30" priority="26" stopIfTrue="1">
      <formula>$H21="W.O."</formula>
    </cfRule>
  </conditionalFormatting>
  <conditionalFormatting sqref="A20:E20">
    <cfRule type="expression" dxfId="29" priority="21" stopIfTrue="1">
      <formula>$T20="W.O."</formula>
    </cfRule>
    <cfRule type="expression" dxfId="28" priority="22" stopIfTrue="1">
      <formula>$H20="W.O."</formula>
    </cfRule>
  </conditionalFormatting>
  <conditionalFormatting sqref="A19:E19">
    <cfRule type="expression" dxfId="27" priority="9" stopIfTrue="1">
      <formula>$T19="W.O."</formula>
    </cfRule>
    <cfRule type="expression" dxfId="26" priority="10" stopIfTrue="1">
      <formula>$H19="W.O."</formula>
    </cfRule>
  </conditionalFormatting>
  <conditionalFormatting sqref="A22:E22">
    <cfRule type="expression" dxfId="25" priority="7" stopIfTrue="1">
      <formula>$T22="W.O."</formula>
    </cfRule>
    <cfRule type="expression" dxfId="24" priority="8" stopIfTrue="1">
      <formula>$H22="W.O."</formula>
    </cfRule>
  </conditionalFormatting>
  <conditionalFormatting sqref="A23:E23">
    <cfRule type="expression" dxfId="23" priority="5" stopIfTrue="1">
      <formula>$T23="W.O."</formula>
    </cfRule>
    <cfRule type="expression" dxfId="22" priority="6" stopIfTrue="1">
      <formula>$H23="W.O."</formula>
    </cfRule>
  </conditionalFormatting>
  <conditionalFormatting sqref="H19:N23">
    <cfRule type="expression" dxfId="21" priority="3" stopIfTrue="1">
      <formula>$AA19&lt;2</formula>
    </cfRule>
    <cfRule type="expression" dxfId="20" priority="4" stopIfTrue="1">
      <formula>$AA19&gt;1</formula>
    </cfRule>
  </conditionalFormatting>
  <conditionalFormatting sqref="T19:Z23">
    <cfRule type="expression" dxfId="19" priority="1" stopIfTrue="1">
      <formula>$AC19&lt;2</formula>
    </cfRule>
    <cfRule type="expression" dxfId="18" priority="2" stopIfTrue="1">
      <formula>$AC19&gt;1</formula>
    </cfRule>
  </conditionalFormatting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629DE4"/>
    <pageSetUpPr fitToPage="1"/>
  </sheetPr>
  <dimension ref="A1:AU31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166" customWidth="1"/>
    <col min="8" max="8" width="6.7109375" style="166" customWidth="1"/>
    <col min="9" max="9" width="2.7109375" style="166" customWidth="1"/>
    <col min="10" max="22" width="4.7109375" style="166" customWidth="1"/>
    <col min="23" max="23" width="6.7109375" style="166" customWidth="1"/>
    <col min="24" max="24" width="2.7109375" style="166" customWidth="1"/>
    <col min="25" max="32" width="4.7109375" style="166" customWidth="1"/>
    <col min="33" max="43" width="4.7109375" style="29" customWidth="1"/>
    <col min="44" max="45" width="4.7109375" style="80" customWidth="1"/>
    <col min="46" max="55" width="4.7109375" style="166" customWidth="1"/>
    <col min="56" max="16384" width="11.42578125" style="166"/>
  </cols>
  <sheetData>
    <row r="1" spans="1:47" s="166" customFormat="1" ht="35.1" customHeight="1">
      <c r="A1" s="26"/>
      <c r="B1" s="26"/>
      <c r="D1" s="27"/>
      <c r="E1" s="33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165"/>
      <c r="AA1" s="332" t="s">
        <v>42</v>
      </c>
      <c r="AB1" s="333"/>
      <c r="AC1" s="333"/>
      <c r="AD1" s="334"/>
      <c r="AG1" s="338" t="s">
        <v>132</v>
      </c>
      <c r="AH1" s="338"/>
      <c r="AI1" s="338"/>
      <c r="AJ1" s="338"/>
      <c r="AK1" s="338"/>
      <c r="AL1" s="338"/>
      <c r="AM1" s="339" t="s">
        <v>133</v>
      </c>
      <c r="AN1" s="339"/>
      <c r="AO1" s="339" t="s">
        <v>134</v>
      </c>
      <c r="AP1" s="339"/>
      <c r="AQ1" s="339"/>
      <c r="AR1" s="79"/>
      <c r="AS1" s="79"/>
      <c r="AT1" s="35"/>
    </row>
    <row r="2" spans="1:47" s="166" customFormat="1" ht="45" customHeight="1">
      <c r="A2" s="26"/>
      <c r="B2" s="26"/>
      <c r="C2" s="27"/>
      <c r="D2" s="27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165"/>
      <c r="AA2" s="340" t="str">
        <f>IF(H12="","",Renseignements!B2)</f>
        <v/>
      </c>
      <c r="AB2" s="341"/>
      <c r="AC2" s="341"/>
      <c r="AD2" s="342"/>
      <c r="AG2" s="343" t="s">
        <v>135</v>
      </c>
      <c r="AH2" s="343"/>
      <c r="AI2" s="343"/>
      <c r="AJ2" s="343"/>
      <c r="AK2" s="343"/>
      <c r="AL2" s="343"/>
      <c r="AM2" s="2">
        <v>21</v>
      </c>
      <c r="AN2" s="2">
        <v>1</v>
      </c>
      <c r="AO2" s="344">
        <v>7</v>
      </c>
      <c r="AP2" s="344"/>
      <c r="AQ2" s="344"/>
      <c r="AR2" s="79"/>
      <c r="AS2" s="79"/>
      <c r="AT2" s="35"/>
      <c r="AU2" s="35"/>
    </row>
    <row r="3" spans="1:47" s="166" customFormat="1" ht="9.9499999999999993" customHeight="1">
      <c r="AG3" s="29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79"/>
      <c r="AS3" s="79"/>
      <c r="AT3" s="35"/>
      <c r="AU3" s="35"/>
    </row>
    <row r="4" spans="1:47" s="166" customFormat="1" ht="20.100000000000001" customHeight="1">
      <c r="A4" s="193" t="s">
        <v>41</v>
      </c>
      <c r="B4" s="194"/>
      <c r="C4" s="329" t="str">
        <f>IF(H12="","",Renseignements!B4)</f>
        <v/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30"/>
      <c r="P4" s="193" t="s">
        <v>21</v>
      </c>
      <c r="Q4" s="194"/>
      <c r="R4" s="345" t="str">
        <f>IF(H12="","",Renseignements!B5)</f>
        <v/>
      </c>
      <c r="S4" s="345"/>
      <c r="T4" s="345"/>
      <c r="U4" s="345"/>
      <c r="V4" s="345"/>
      <c r="W4" s="345"/>
      <c r="X4" s="345"/>
      <c r="Y4" s="346"/>
      <c r="AA4" s="193" t="s">
        <v>22</v>
      </c>
      <c r="AB4" s="194"/>
      <c r="AC4" s="194"/>
      <c r="AD4" s="164" t="str">
        <f>IF(H12="","",Renseignements!B6)</f>
        <v/>
      </c>
      <c r="AG4" s="29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79"/>
      <c r="AS4" s="79"/>
      <c r="AT4" s="35"/>
      <c r="AU4" s="35"/>
    </row>
    <row r="5" spans="1:47" s="166" customFormat="1" ht="9.9499999999999993" customHeight="1">
      <c r="AG5" s="29"/>
      <c r="AH5" s="29"/>
      <c r="AI5" s="28"/>
      <c r="AJ5" s="28"/>
      <c r="AK5" s="28"/>
      <c r="AL5" s="28"/>
      <c r="AM5" s="28"/>
      <c r="AN5" s="28"/>
      <c r="AO5" s="28"/>
      <c r="AP5" s="28"/>
      <c r="AQ5" s="28"/>
      <c r="AR5" s="79"/>
      <c r="AS5" s="79"/>
      <c r="AT5" s="35"/>
      <c r="AU5" s="35"/>
    </row>
    <row r="6" spans="1:47" s="166" customFormat="1" ht="20.100000000000001" customHeight="1">
      <c r="F6" s="327" t="s">
        <v>138</v>
      </c>
      <c r="G6" s="328"/>
      <c r="H6" s="328"/>
      <c r="I6" s="328"/>
      <c r="J6" s="328"/>
      <c r="K6" s="328"/>
      <c r="L6" s="328"/>
      <c r="M6" s="328"/>
      <c r="N6" s="328"/>
      <c r="O6" s="328"/>
      <c r="P6" s="329" t="str">
        <f>IF(H12="","",Renseignements!B7)</f>
        <v/>
      </c>
      <c r="Q6" s="329"/>
      <c r="R6" s="329"/>
      <c r="S6" s="329"/>
      <c r="T6" s="329"/>
      <c r="U6" s="329"/>
      <c r="V6" s="329"/>
      <c r="W6" s="329"/>
      <c r="X6" s="329"/>
      <c r="Y6" s="330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80"/>
      <c r="AS6" s="80"/>
    </row>
    <row r="7" spans="1:47" s="166" customFormat="1" ht="9.9499999999999993" customHeight="1"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80"/>
      <c r="AS7" s="80"/>
    </row>
    <row r="8" spans="1:47" s="166" customFormat="1" ht="20.100000000000001" customHeight="1">
      <c r="F8" s="327" t="s">
        <v>139</v>
      </c>
      <c r="G8" s="328"/>
      <c r="H8" s="328"/>
      <c r="I8" s="328"/>
      <c r="J8" s="328"/>
      <c r="K8" s="328"/>
      <c r="L8" s="328"/>
      <c r="M8" s="328"/>
      <c r="N8" s="328"/>
      <c r="O8" s="328"/>
      <c r="P8" s="329" t="s">
        <v>194</v>
      </c>
      <c r="Q8" s="329"/>
      <c r="R8" s="329"/>
      <c r="S8" s="329"/>
      <c r="T8" s="329"/>
      <c r="U8" s="329"/>
      <c r="V8" s="329"/>
      <c r="W8" s="329"/>
      <c r="X8" s="329"/>
      <c r="Y8" s="330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80"/>
      <c r="AS8" s="80"/>
    </row>
    <row r="9" spans="1:47" s="166" customFormat="1" ht="9.9499999999999993" customHeight="1"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80"/>
      <c r="AS9" s="80"/>
    </row>
    <row r="10" spans="1:47" s="166" customFormat="1" ht="20.100000000000001" customHeight="1">
      <c r="F10" s="193" t="s">
        <v>23</v>
      </c>
      <c r="G10" s="194"/>
      <c r="H10" s="194"/>
      <c r="I10" s="194"/>
      <c r="J10" s="194"/>
      <c r="K10" s="194"/>
      <c r="L10" s="194"/>
      <c r="M10" s="194" t="str">
        <f>IF(H12="","",Renseignements!B8)</f>
        <v/>
      </c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5"/>
      <c r="AG10" s="29"/>
      <c r="AH10" s="29"/>
      <c r="AI10" s="29" t="s">
        <v>24</v>
      </c>
      <c r="AJ10" s="29"/>
      <c r="AK10" s="29"/>
      <c r="AL10" s="29"/>
      <c r="AM10" s="29"/>
      <c r="AN10" s="29"/>
      <c r="AO10" s="29"/>
      <c r="AP10" s="29"/>
      <c r="AQ10" s="29"/>
      <c r="AR10" s="80"/>
      <c r="AS10" s="80"/>
    </row>
    <row r="11" spans="1:47" s="166" customFormat="1" ht="9.9499999999999993" customHeight="1"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80"/>
      <c r="AS11" s="80"/>
    </row>
    <row r="12" spans="1:47" s="166" customFormat="1" ht="20.100000000000001" customHeight="1">
      <c r="A12" s="205" t="s">
        <v>25</v>
      </c>
      <c r="B12" s="205"/>
      <c r="C12" s="192" t="str">
        <f>IF(H12&lt;&gt;"",VLOOKUP(H12,'Clubs-FFTT'!A:B,2,0),"")</f>
        <v/>
      </c>
      <c r="D12" s="192"/>
      <c r="E12" s="192"/>
      <c r="F12" s="205" t="s">
        <v>188</v>
      </c>
      <c r="G12" s="205"/>
      <c r="H12" s="335" t="str">
        <f>IF('Equipes match à 3'!J18=0,"",'Equipes match à 3'!J18)</f>
        <v/>
      </c>
      <c r="I12" s="336"/>
      <c r="J12" s="336"/>
      <c r="K12" s="336"/>
      <c r="L12" s="336"/>
      <c r="M12" s="336"/>
      <c r="N12" s="337"/>
      <c r="O12" s="3" t="str">
        <f>IF('Equipes match à 3'!S18=0,"",'Equipes match à 3'!S18)</f>
        <v/>
      </c>
      <c r="P12" s="205" t="s">
        <v>25</v>
      </c>
      <c r="Q12" s="205"/>
      <c r="R12" s="192" t="str">
        <f>IF(W12&lt;&gt;"",VLOOKUP(W12,'Clubs-FFTT'!A:B,2,0),"")</f>
        <v/>
      </c>
      <c r="S12" s="192"/>
      <c r="T12" s="192"/>
      <c r="U12" s="205" t="s">
        <v>188</v>
      </c>
      <c r="V12" s="205"/>
      <c r="W12" s="335" t="str">
        <f>IF('Equipes match à 3'!J24=0,"",'Equipes match à 3'!J24)</f>
        <v/>
      </c>
      <c r="X12" s="336"/>
      <c r="Y12" s="336"/>
      <c r="Z12" s="336"/>
      <c r="AA12" s="336"/>
      <c r="AB12" s="336"/>
      <c r="AC12" s="337"/>
      <c r="AD12" s="3" t="str">
        <f>IF('Equipes match à 3'!S24=0,"",'Equipes match à 3'!S24)</f>
        <v/>
      </c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80"/>
      <c r="AS12" s="80"/>
    </row>
    <row r="13" spans="1:47" s="166" customFormat="1" ht="20.100000000000001" customHeight="1">
      <c r="A13" s="326" t="s">
        <v>26</v>
      </c>
      <c r="B13" s="326"/>
      <c r="C13" s="326"/>
      <c r="D13" s="158"/>
      <c r="E13" s="205" t="s">
        <v>27</v>
      </c>
      <c r="F13" s="205"/>
      <c r="G13" s="205"/>
      <c r="H13" s="205"/>
      <c r="I13" s="205" t="s">
        <v>28</v>
      </c>
      <c r="J13" s="205"/>
      <c r="K13" s="205"/>
      <c r="L13" s="205"/>
      <c r="M13" s="205" t="s">
        <v>29</v>
      </c>
      <c r="N13" s="205"/>
      <c r="O13" s="157" t="s">
        <v>30</v>
      </c>
      <c r="P13" s="326" t="s">
        <v>26</v>
      </c>
      <c r="Q13" s="326"/>
      <c r="R13" s="326"/>
      <c r="S13" s="158"/>
      <c r="T13" s="205" t="s">
        <v>27</v>
      </c>
      <c r="U13" s="205"/>
      <c r="V13" s="205"/>
      <c r="W13" s="205"/>
      <c r="X13" s="205" t="s">
        <v>28</v>
      </c>
      <c r="Y13" s="205"/>
      <c r="Z13" s="205"/>
      <c r="AA13" s="205"/>
      <c r="AB13" s="205" t="s">
        <v>29</v>
      </c>
      <c r="AC13" s="205"/>
      <c r="AD13" s="157" t="s">
        <v>30</v>
      </c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80"/>
      <c r="AS13" s="80"/>
    </row>
    <row r="14" spans="1:47" s="166" customFormat="1" ht="20.100000000000001" customHeight="1">
      <c r="A14" s="325" t="str">
        <f>IF('Equipes match à 3'!A20=0,"",'Equipes match à 3'!A20)</f>
        <v/>
      </c>
      <c r="B14" s="325"/>
      <c r="C14" s="325"/>
      <c r="D14" s="157" t="s">
        <v>82</v>
      </c>
      <c r="E14" s="207" t="str">
        <f>IF(A14&lt;&gt;"",VLOOKUP(A14,'Joueurs-FFTT'!A:F,2,0),"")</f>
        <v/>
      </c>
      <c r="F14" s="207"/>
      <c r="G14" s="207"/>
      <c r="H14" s="207"/>
      <c r="I14" s="207" t="str">
        <f>IF(A14&lt;&gt;"",IF(A14="wo", "",VLOOKUP(A14,'Joueurs-FFTT'!A:F,3,0)),"")</f>
        <v/>
      </c>
      <c r="J14" s="207"/>
      <c r="K14" s="207"/>
      <c r="L14" s="207"/>
      <c r="M14" s="205" t="str">
        <f>IF(A14&lt;&gt;"",IF(A14="wo", "",VLOOKUP(A14,'Joueurs-FFTT'!A:F,4,0)),"")</f>
        <v/>
      </c>
      <c r="N14" s="205"/>
      <c r="O14" s="157" t="str">
        <f>IF(LEN(M14)=4,LEFT(M14,2),LEFT(M14))</f>
        <v/>
      </c>
      <c r="P14" s="325" t="str">
        <f>IF('Equipes match à 3'!A26=0,"",'Equipes match à 3'!A26)</f>
        <v/>
      </c>
      <c r="Q14" s="325"/>
      <c r="R14" s="325"/>
      <c r="S14" s="157" t="s">
        <v>32</v>
      </c>
      <c r="T14" s="207" t="str">
        <f>IF(P14&lt;&gt;"",VLOOKUP(P14,'Joueurs-FFTT'!A:F,2,0),"")</f>
        <v/>
      </c>
      <c r="U14" s="207"/>
      <c r="V14" s="207"/>
      <c r="W14" s="207"/>
      <c r="X14" s="207" t="str">
        <f>IF(AND(P14&lt;&gt;"",P14&lt;&gt;"wo"),VLOOKUP(P14,'Joueurs-FFTT'!A:F,3,0),IF(P14="wo",P14,""))</f>
        <v/>
      </c>
      <c r="Y14" s="207"/>
      <c r="Z14" s="207"/>
      <c r="AA14" s="207"/>
      <c r="AB14" s="205" t="str">
        <f>IF(AND(P14&lt;&gt;"",P14&lt;&gt;"wo"),VLOOKUP(P14,'Joueurs-FFTT'!A:F,4,0),IF(P14="wo",P14,""))</f>
        <v/>
      </c>
      <c r="AC14" s="205"/>
      <c r="AD14" s="157" t="str">
        <f>IF(LEN(AB14)=4,LEFT(AB14,2),LEFT(AB14))</f>
        <v/>
      </c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80"/>
      <c r="AS14" s="80"/>
    </row>
    <row r="15" spans="1:47" s="166" customFormat="1" ht="20.100000000000001" customHeight="1">
      <c r="A15" s="325" t="str">
        <f>IF('Equipes match à 3'!A21=0,"",'Equipes match à 3'!A21)</f>
        <v/>
      </c>
      <c r="B15" s="325"/>
      <c r="C15" s="325"/>
      <c r="D15" s="157" t="s">
        <v>83</v>
      </c>
      <c r="E15" s="207" t="str">
        <f>IF(A15&lt;&gt;"",VLOOKUP(A15,'Joueurs-FFTT'!A:F,2,0),"")</f>
        <v/>
      </c>
      <c r="F15" s="207"/>
      <c r="G15" s="207"/>
      <c r="H15" s="207"/>
      <c r="I15" s="207" t="str">
        <f>IF(A15&lt;&gt;"",IF(A15="wo", "",VLOOKUP(A15,'Joueurs-FFTT'!A:F,3,0)),"")</f>
        <v/>
      </c>
      <c r="J15" s="207"/>
      <c r="K15" s="207"/>
      <c r="L15" s="207"/>
      <c r="M15" s="205" t="str">
        <f>IF(A15&lt;&gt;"",IF(A15="wo", "",VLOOKUP(A15,'Joueurs-FFTT'!A:F,4,0)),"")</f>
        <v/>
      </c>
      <c r="N15" s="205"/>
      <c r="O15" s="157" t="str">
        <f>IF(LEN(M15)=4,LEFT(M15,2),LEFT(M15))</f>
        <v/>
      </c>
      <c r="P15" s="325" t="str">
        <f>IF('Equipes match à 3'!A27=0,"",'Equipes match à 3'!A27)</f>
        <v/>
      </c>
      <c r="Q15" s="325"/>
      <c r="R15" s="325"/>
      <c r="S15" s="157" t="s">
        <v>34</v>
      </c>
      <c r="T15" s="207" t="str">
        <f>IF(P15&lt;&gt;"",VLOOKUP(P15,'Joueurs-FFTT'!A:F,2,0),"")</f>
        <v/>
      </c>
      <c r="U15" s="207"/>
      <c r="V15" s="207"/>
      <c r="W15" s="207"/>
      <c r="X15" s="207" t="str">
        <f>IF(AND(P15&lt;&gt;"",P15&lt;&gt;"wo"),VLOOKUP(P15,'Joueurs-FFTT'!A:F,3,0),IF(P15="wo",P15,""))</f>
        <v/>
      </c>
      <c r="Y15" s="207"/>
      <c r="Z15" s="207"/>
      <c r="AA15" s="207"/>
      <c r="AB15" s="205" t="str">
        <f>IF(AND(P15&lt;&gt;"",P15&lt;&gt;"wo"),VLOOKUP(P15,'Joueurs-FFTT'!A:F,4,0),IF(P15="wo",P15,""))</f>
        <v/>
      </c>
      <c r="AC15" s="205"/>
      <c r="AD15" s="157" t="str">
        <f>IF(LEN(AB15)=4,LEFT(AB15,2),LEFT(AB15))</f>
        <v/>
      </c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80"/>
      <c r="AS15" s="80"/>
    </row>
    <row r="16" spans="1:47" s="166" customFormat="1" ht="9.9499999999999993" customHeight="1"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80"/>
      <c r="AS16" s="80"/>
    </row>
    <row r="17" spans="1:45" s="166" customFormat="1" ht="20.100000000000001" customHeight="1">
      <c r="A17" s="205" t="s">
        <v>35</v>
      </c>
      <c r="B17" s="205"/>
      <c r="C17" s="205"/>
      <c r="D17" s="205"/>
      <c r="E17" s="205"/>
      <c r="F17" s="205" t="s">
        <v>36</v>
      </c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311" t="s">
        <v>37</v>
      </c>
      <c r="AB17" s="311"/>
      <c r="AC17" s="311" t="s">
        <v>38</v>
      </c>
      <c r="AD17" s="311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80"/>
      <c r="AS17" s="80"/>
    </row>
    <row r="18" spans="1:45" s="166" customFormat="1" ht="20.100000000000001" customHeight="1">
      <c r="A18" s="30">
        <v>1</v>
      </c>
      <c r="B18" s="30">
        <v>2</v>
      </c>
      <c r="C18" s="30">
        <v>3</v>
      </c>
      <c r="D18" s="30">
        <v>4</v>
      </c>
      <c r="E18" s="30">
        <v>5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311"/>
      <c r="AB18" s="311"/>
      <c r="AC18" s="311"/>
      <c r="AD18" s="311"/>
      <c r="AG18" s="29"/>
      <c r="AH18" s="324"/>
      <c r="AI18" s="324"/>
      <c r="AJ18" s="29"/>
      <c r="AK18" s="29"/>
      <c r="AL18" s="29"/>
      <c r="AM18" s="29"/>
      <c r="AN18" s="29"/>
      <c r="AO18" s="29"/>
      <c r="AP18" s="29"/>
      <c r="AQ18" s="29"/>
      <c r="AR18" s="80"/>
      <c r="AS18" s="80"/>
    </row>
    <row r="19" spans="1:45" s="166" customFormat="1" ht="20.100000000000001" customHeight="1">
      <c r="A19" s="170" t="str">
        <f>IF('Fiches match à 3'!J52="","--",IF('Fiches match à 3'!J52&gt;'Fiches match à 3'!J54,'Fiches match à 3'!J54,-'Fiches match à 3'!J52))</f>
        <v>--</v>
      </c>
      <c r="B19" s="170" t="str">
        <f>IF('Fiches match à 3'!K52="","--",IF('Fiches match à 3'!K52&gt;'Fiches match à 3'!K54,'Fiches match à 3'!K54,-'Fiches match à 3'!K52))</f>
        <v>--</v>
      </c>
      <c r="C19" s="170" t="str">
        <f>IF('Fiches match à 3'!L52="","--",IF('Fiches match à 3'!L52&gt;'Fiches match à 3'!L54,'Fiches match à 3'!L54,-'Fiches match à 3'!L52))</f>
        <v>--</v>
      </c>
      <c r="D19" s="170" t="str">
        <f>IF('Fiches match à 3'!M52="","--",IF('Fiches match à 3'!M52&gt;'Fiches match à 3'!M54,'Fiches match à 3'!M54,-'Fiches match à 3'!M52))</f>
        <v>--</v>
      </c>
      <c r="E19" s="170" t="str">
        <f>IF('Fiches match à 3'!N52="","--",IF('Fiches match à 3'!N52&gt;'Fiches match à 3'!N54,'Fiches match à 3'!N54,-'Fiches match à 3'!N52))</f>
        <v>--</v>
      </c>
      <c r="F19" s="193" t="s">
        <v>82</v>
      </c>
      <c r="G19" s="194"/>
      <c r="H19" s="194" t="str">
        <f>IF(E14="W.O.",E14,IF(E14="","",UPPER(E14) &amp; " " &amp;  I14))</f>
        <v/>
      </c>
      <c r="I19" s="194"/>
      <c r="J19" s="194"/>
      <c r="K19" s="194"/>
      <c r="L19" s="194"/>
      <c r="M19" s="194"/>
      <c r="N19" s="194"/>
      <c r="O19" s="194" t="s">
        <v>39</v>
      </c>
      <c r="P19" s="194"/>
      <c r="Q19" s="194"/>
      <c r="R19" s="194" t="s">
        <v>32</v>
      </c>
      <c r="S19" s="194"/>
      <c r="T19" s="194" t="str">
        <f>IF(T14="W.O.",T14,IF(T14="","",UPPER(T14) &amp; " " &amp;  X14))</f>
        <v/>
      </c>
      <c r="U19" s="194"/>
      <c r="V19" s="194"/>
      <c r="W19" s="194"/>
      <c r="X19" s="194"/>
      <c r="Y19" s="194"/>
      <c r="Z19" s="195"/>
      <c r="AA19" s="205" t="str">
        <f>IF(H$12="","",IF(H19="W.O.",0,IF(AM19=3,2,1)))</f>
        <v/>
      </c>
      <c r="AB19" s="205"/>
      <c r="AC19" s="205" t="str">
        <f>IF(H$12="","",IF(T19="W.O.",0,IF(AS19=3,2,1)))</f>
        <v/>
      </c>
      <c r="AD19" s="205"/>
      <c r="AG19" s="31">
        <v>1</v>
      </c>
      <c r="AH19" s="156">
        <f>IF('Fiches match à 3'!J52&gt;'Fiches match à 3'!J54,1,0)</f>
        <v>0</v>
      </c>
      <c r="AI19" s="156">
        <f>IF('Fiches match à 3'!K52&gt;'Fiches match à 3'!K54,1,0)</f>
        <v>0</v>
      </c>
      <c r="AJ19" s="156">
        <f>IF('Fiches match à 3'!L52&gt;'Fiches match à 3'!L54,1,0)</f>
        <v>0</v>
      </c>
      <c r="AK19" s="156">
        <f>IF('Fiches match à 3'!M52&gt;'Fiches match à 3'!M54,1,0)</f>
        <v>0</v>
      </c>
      <c r="AL19" s="156">
        <f>IF('Fiches match à 3'!N52&gt;'Fiches match à 3'!N54,1,0)</f>
        <v>0</v>
      </c>
      <c r="AM19" s="169">
        <f t="shared" ref="AM19:AM23" si="0">IF(T19="W.O.",3,IF(H19="W.O.",0,SUM(AH19:AL19)))</f>
        <v>0</v>
      </c>
      <c r="AN19" s="156">
        <f>IF('Fiches match à 3'!J52&lt;'Fiches match à 3'!J54,1,0)</f>
        <v>0</v>
      </c>
      <c r="AO19" s="156">
        <f>IF('Fiches match à 3'!K52&lt;'Fiches match à 3'!K54,1,0)</f>
        <v>0</v>
      </c>
      <c r="AP19" s="156">
        <f>IF('Fiches match à 3'!L52&lt;'Fiches match à 3'!L54,1,0)</f>
        <v>0</v>
      </c>
      <c r="AQ19" s="156">
        <f>IF('Fiches match à 3'!M52&lt;'Fiches match à 3'!M54,1,0)</f>
        <v>0</v>
      </c>
      <c r="AR19" s="156">
        <f>IF('Fiches match à 3'!N52&lt;'Fiches match à 3'!N54,1,0)</f>
        <v>0</v>
      </c>
      <c r="AS19" s="169">
        <f t="shared" ref="AS19:AS23" si="1">IF(H19="W.O.",3,IF(T19="W.O.",0,SUM(AN19:AR19)))</f>
        <v>0</v>
      </c>
    </row>
    <row r="20" spans="1:45" s="166" customFormat="1" ht="20.100000000000001" customHeight="1">
      <c r="A20" s="170" t="str">
        <f>IF('Fiches match à 3'!J36="","--",IF('Fiches match à 3'!J36&gt;'Fiches match à 3'!J38,'Fiches match à 3'!J38,-'Fiches match à 3'!J36))</f>
        <v>--</v>
      </c>
      <c r="B20" s="170" t="str">
        <f>IF('Fiches match à 3'!K36="","--",IF('Fiches match à 3'!K36&gt;'Fiches match à 3'!K38,'Fiches match à 3'!K38,-'Fiches match à 3'!K36))</f>
        <v>--</v>
      </c>
      <c r="C20" s="170" t="str">
        <f>IF('Fiches match à 3'!L36="","--",IF('Fiches match à 3'!L36&gt;'Fiches match à 3'!L38,'Fiches match à 3'!L38,-'Fiches match à 3'!L36))</f>
        <v>--</v>
      </c>
      <c r="D20" s="170" t="str">
        <f>IF('Fiches match à 3'!M36="","--",IF('Fiches match à 3'!M36&gt;'Fiches match à 3'!M38,'Fiches match à 3'!M38,-'Fiches match à 3'!M36))</f>
        <v>--</v>
      </c>
      <c r="E20" s="170" t="str">
        <f>IF('Fiches match à 3'!N36="","--",IF('Fiches match à 3'!N36&gt;'Fiches match à 3'!N38,'Fiches match à 3'!N38,-'Fiches match à 3'!N36))</f>
        <v>--</v>
      </c>
      <c r="F20" s="193" t="s">
        <v>83</v>
      </c>
      <c r="G20" s="194"/>
      <c r="H20" s="194" t="str">
        <f>IF(E15="W.O.",E15,IF(E15="","",UPPER(E15) &amp; " " &amp;  I15))</f>
        <v/>
      </c>
      <c r="I20" s="194"/>
      <c r="J20" s="194"/>
      <c r="K20" s="194"/>
      <c r="L20" s="194"/>
      <c r="M20" s="194"/>
      <c r="N20" s="194"/>
      <c r="O20" s="194" t="s">
        <v>39</v>
      </c>
      <c r="P20" s="194"/>
      <c r="Q20" s="194"/>
      <c r="R20" s="194" t="s">
        <v>34</v>
      </c>
      <c r="S20" s="194"/>
      <c r="T20" s="194" t="str">
        <f>IF(T15="W.O.",T15,IF(T15="","",UPPER(T15) &amp; " " &amp;  X15))</f>
        <v/>
      </c>
      <c r="U20" s="194"/>
      <c r="V20" s="194"/>
      <c r="W20" s="194"/>
      <c r="X20" s="194"/>
      <c r="Y20" s="194"/>
      <c r="Z20" s="195"/>
      <c r="AA20" s="205" t="str">
        <f t="shared" ref="AA20:AA23" si="2">IF(H$12="","",IF(H20="W.O.",0,IF(AM20=3,2,1)))</f>
        <v/>
      </c>
      <c r="AB20" s="205"/>
      <c r="AC20" s="205" t="str">
        <f t="shared" ref="AC20:AC23" si="3">IF(H$12="","",IF(T20="W.O.",0,IF(AS20=3,2,1)))</f>
        <v/>
      </c>
      <c r="AD20" s="205"/>
      <c r="AG20" s="31">
        <v>2</v>
      </c>
      <c r="AH20" s="156">
        <f>IF('Fiches match à 3'!J36&gt;'Fiches match à 3'!J38,1,0)</f>
        <v>0</v>
      </c>
      <c r="AI20" s="156">
        <f>IF('Fiches match à 3'!K36&gt;'Fiches match à 3'!K38,1,0)</f>
        <v>0</v>
      </c>
      <c r="AJ20" s="156">
        <f>IF('Fiches match à 3'!L36&gt;'Fiches match à 3'!L38,1,0)</f>
        <v>0</v>
      </c>
      <c r="AK20" s="156">
        <f>IF('Fiches match à 3'!M36&gt;'Fiches match à 3'!M38,1,0)</f>
        <v>0</v>
      </c>
      <c r="AL20" s="156">
        <f>IF('Fiches match à 3'!N36&gt;'Fiches match à 3'!N38,1,0)</f>
        <v>0</v>
      </c>
      <c r="AM20" s="169">
        <f t="shared" si="0"/>
        <v>0</v>
      </c>
      <c r="AN20" s="156">
        <f>IF('Fiches match à 3'!J36&lt;'Fiches match à 3'!J38,1,0)</f>
        <v>0</v>
      </c>
      <c r="AO20" s="156">
        <f>IF('Fiches match à 3'!K36&lt;'Fiches match à 3'!K38,1,0)</f>
        <v>0</v>
      </c>
      <c r="AP20" s="156">
        <f>IF('Fiches match à 3'!L36&lt;'Fiches match à 3'!L38,1,0)</f>
        <v>0</v>
      </c>
      <c r="AQ20" s="156">
        <f>IF('Fiches match à 3'!M36&lt;'Fiches match à 3'!M38,1,0)</f>
        <v>0</v>
      </c>
      <c r="AR20" s="156">
        <f>IF('Fiches match à 3'!N36&lt;'Fiches match à 3'!N38,1,0)</f>
        <v>0</v>
      </c>
      <c r="AS20" s="169">
        <f t="shared" si="1"/>
        <v>0</v>
      </c>
    </row>
    <row r="21" spans="1:45" s="166" customFormat="1" ht="20.100000000000001" customHeight="1">
      <c r="A21" s="170" t="str">
        <f>IF('Fiches match à 3'!J28="","--",IF('Fiches match à 3'!J28&gt;'Fiches match à 3'!J30,'Fiches match à 3'!J30,-'Fiches match à 3'!J28))</f>
        <v>--</v>
      </c>
      <c r="B21" s="170" t="str">
        <f>IF('Fiches match à 3'!K28="","--",IF('Fiches match à 3'!K28&gt;'Fiches match à 3'!K30,'Fiches match à 3'!K30,-'Fiches match à 3'!K28))</f>
        <v>--</v>
      </c>
      <c r="C21" s="170" t="str">
        <f>IF('Fiches match à 3'!L28="","--",IF('Fiches match à 3'!L28&gt;'Fiches match à 3'!L30,'Fiches match à 3'!L30,-'Fiches match à 3'!L28))</f>
        <v>--</v>
      </c>
      <c r="D21" s="170" t="str">
        <f>IF('Fiches match à 3'!M28="","--",IF('Fiches match à 3'!M28&gt;'Fiches match à 3'!M30,'Fiches match à 3'!M30,-'Fiches match à 3'!M28))</f>
        <v>--</v>
      </c>
      <c r="E21" s="170" t="str">
        <f>IF('Fiches match à 3'!N28="","--",IF('Fiches match à 3'!N28&gt;'Fiches match à 3'!N30,'Fiches match à 3'!N30,-'Fiches match à 3'!N28))</f>
        <v>--</v>
      </c>
      <c r="F21" s="193" t="s">
        <v>190</v>
      </c>
      <c r="G21" s="194"/>
      <c r="H21" s="323" t="str">
        <f>E14&amp;"-"&amp;E15</f>
        <v>-</v>
      </c>
      <c r="I21" s="323"/>
      <c r="J21" s="323"/>
      <c r="K21" s="323"/>
      <c r="L21" s="323"/>
      <c r="M21" s="323"/>
      <c r="N21" s="323"/>
      <c r="O21" s="194" t="s">
        <v>39</v>
      </c>
      <c r="P21" s="194"/>
      <c r="Q21" s="194"/>
      <c r="R21" s="194" t="s">
        <v>190</v>
      </c>
      <c r="S21" s="194"/>
      <c r="T21" s="323" t="str">
        <f>T14&amp;"-"&amp;T15</f>
        <v>-</v>
      </c>
      <c r="U21" s="323"/>
      <c r="V21" s="323"/>
      <c r="W21" s="323"/>
      <c r="X21" s="323"/>
      <c r="Y21" s="323"/>
      <c r="Z21" s="323"/>
      <c r="AA21" s="205" t="str">
        <f t="shared" si="2"/>
        <v/>
      </c>
      <c r="AB21" s="205"/>
      <c r="AC21" s="205" t="str">
        <f t="shared" si="3"/>
        <v/>
      </c>
      <c r="AD21" s="205"/>
      <c r="AG21" s="31">
        <v>3</v>
      </c>
      <c r="AH21" s="156">
        <f>IF('Fiches match à 3'!J28&gt;'Fiches match à 3'!J30,1,0)</f>
        <v>0</v>
      </c>
      <c r="AI21" s="156">
        <f>IF('Fiches match à 3'!K28&gt;'Fiches match à 3'!K30,1,0)</f>
        <v>0</v>
      </c>
      <c r="AJ21" s="156">
        <f>IF('Fiches match à 3'!L28&gt;'Fiches match à 3'!L30,1,0)</f>
        <v>0</v>
      </c>
      <c r="AK21" s="156">
        <f>IF('Fiches match à 3'!M28&gt;'Fiches match à 3'!M30,1,0)</f>
        <v>0</v>
      </c>
      <c r="AL21" s="156">
        <f>IF('Fiches match à 3'!N28&gt;'Fiches match à 3'!N30,1,0)</f>
        <v>0</v>
      </c>
      <c r="AM21" s="169">
        <f t="shared" si="0"/>
        <v>0</v>
      </c>
      <c r="AN21" s="156">
        <f>IF('Fiches match à 3'!J28&lt;'Fiches match à 3'!J30,1,0)</f>
        <v>0</v>
      </c>
      <c r="AO21" s="156">
        <f>IF('Fiches match à 3'!K28&lt;'Fiches match à 3'!K30,1,0)</f>
        <v>0</v>
      </c>
      <c r="AP21" s="156">
        <f>IF('Fiches match à 3'!L28&lt;'Fiches match à 3'!L30,1,0)</f>
        <v>0</v>
      </c>
      <c r="AQ21" s="156">
        <f>IF('Fiches match à 3'!M28&lt;'Fiches match à 3'!M30,1,0)</f>
        <v>0</v>
      </c>
      <c r="AR21" s="156">
        <f>IF('Fiches match à 3'!N28&lt;'Fiches match à 3'!N30,1,0)</f>
        <v>0</v>
      </c>
      <c r="AS21" s="169">
        <f t="shared" si="1"/>
        <v>0</v>
      </c>
    </row>
    <row r="22" spans="1:45" s="166" customFormat="1" ht="20.100000000000001" customHeight="1">
      <c r="A22" s="170" t="str">
        <f>IF('Fiches match à 3'!J4="","--",IF('Fiches match à 3'!J4&gt;'Fiches match à 3'!J6,'Fiches match à 3'!J6,-'Fiches match à 3'!J4))</f>
        <v>--</v>
      </c>
      <c r="B22" s="170" t="str">
        <f>IF('Fiches match à 3'!K4="","--",IF('Fiches match à 3'!K4&gt;'Fiches match à 3'!K6,'Fiches match à 3'!K6,-'Fiches match à 3'!K4))</f>
        <v>--</v>
      </c>
      <c r="C22" s="170" t="str">
        <f>IF('Fiches match à 3'!L4="","--",IF('Fiches match à 3'!L4&gt;'Fiches match à 3'!L6,'Fiches match à 3'!L6,-'Fiches match à 3'!L4))</f>
        <v>--</v>
      </c>
      <c r="D22" s="170" t="str">
        <f>IF('Fiches match à 3'!M4="","--",IF('Fiches match à 3'!M4&gt;'Fiches match à 3'!M6,'Fiches match à 3'!M6,-'Fiches match à 3'!M4))</f>
        <v>--</v>
      </c>
      <c r="E22" s="170" t="str">
        <f>IF('Fiches match à 3'!N4="","--",IF('Fiches match à 3'!N4&gt;'Fiches match à 3'!N6,'Fiches match à 3'!N6,-'Fiches match à 3'!N4))</f>
        <v>--</v>
      </c>
      <c r="F22" s="193" t="s">
        <v>82</v>
      </c>
      <c r="G22" s="194"/>
      <c r="H22" s="194" t="str">
        <f>IF(E14="W.O.",E14,IF(E14="","",UPPER(E14) &amp; " " &amp;  I14))</f>
        <v/>
      </c>
      <c r="I22" s="194"/>
      <c r="J22" s="194"/>
      <c r="K22" s="194"/>
      <c r="L22" s="194"/>
      <c r="M22" s="194"/>
      <c r="N22" s="194"/>
      <c r="O22" s="194" t="s">
        <v>39</v>
      </c>
      <c r="P22" s="194"/>
      <c r="Q22" s="194"/>
      <c r="R22" s="194" t="s">
        <v>34</v>
      </c>
      <c r="S22" s="194"/>
      <c r="T22" s="194" t="str">
        <f>IF(T15="W.O.",T15,IF(T15="","",UPPER(T15) &amp; " " &amp;  X15))</f>
        <v/>
      </c>
      <c r="U22" s="194"/>
      <c r="V22" s="194"/>
      <c r="W22" s="194"/>
      <c r="X22" s="194"/>
      <c r="Y22" s="194"/>
      <c r="Z22" s="195"/>
      <c r="AA22" s="205" t="str">
        <f>IF(H$12="","",IF(H22="W.O.",0,IF(AM22=3,2,1)))</f>
        <v/>
      </c>
      <c r="AB22" s="205"/>
      <c r="AC22" s="205" t="str">
        <f t="shared" si="3"/>
        <v/>
      </c>
      <c r="AD22" s="205"/>
      <c r="AG22" s="31">
        <v>4</v>
      </c>
      <c r="AH22" s="156">
        <f>IF('Fiches match à 3'!J4&gt;'Fiches match à 3'!J6,1,0)</f>
        <v>0</v>
      </c>
      <c r="AI22" s="156">
        <f>IF('Fiches match à 3'!K4&gt;'Fiches match à 3'!K6,1,0)</f>
        <v>0</v>
      </c>
      <c r="AJ22" s="156">
        <f>IF('Fiches match à 3'!L4&gt;'Fiches match à 3'!L6,1,0)</f>
        <v>0</v>
      </c>
      <c r="AK22" s="156">
        <f>IF('Fiches match à 3'!M4&gt;'Fiches match à 3'!M6,1,0)</f>
        <v>0</v>
      </c>
      <c r="AL22" s="156">
        <f>IF('Fiches match à 3'!N4&gt;'Fiches match à 3'!N6,1,0)</f>
        <v>0</v>
      </c>
      <c r="AM22" s="169">
        <f t="shared" si="0"/>
        <v>0</v>
      </c>
      <c r="AN22" s="156">
        <f>IF('Fiches match à 3'!J4&lt;'Fiches match à 3'!J6,1,0)</f>
        <v>0</v>
      </c>
      <c r="AO22" s="156">
        <f>IF('Fiches match à 3'!K4&lt;'Fiches match à 3'!K6,1,0)</f>
        <v>0</v>
      </c>
      <c r="AP22" s="156">
        <f>IF('Fiches match à 3'!L4&lt;'Fiches match à 3'!L6,1,0)</f>
        <v>0</v>
      </c>
      <c r="AQ22" s="156">
        <f>IF('Fiches match à 3'!M4&lt;'Fiches match à 3'!M6,1,0)</f>
        <v>0</v>
      </c>
      <c r="AR22" s="156">
        <f>IF('Fiches match à 3'!N4&lt;'Fiches match à 3'!N6,1,0)</f>
        <v>0</v>
      </c>
      <c r="AS22" s="169">
        <f t="shared" si="1"/>
        <v>0</v>
      </c>
    </row>
    <row r="23" spans="1:45" s="166" customFormat="1" ht="20.100000000000001" customHeight="1">
      <c r="A23" s="170" t="str">
        <f>IF('Fiches match à 3'!J20="","--",IF('Fiches match à 3'!J20&gt;'Fiches match à 3'!J22,'Fiches match à 3'!J22,-'Fiches match à 3'!J20))</f>
        <v>--</v>
      </c>
      <c r="B23" s="170" t="str">
        <f>IF('Fiches match à 3'!K20="","--",IF('Fiches match à 3'!K20&gt;'Fiches match à 3'!K22,'Fiches match à 3'!K22,-'Fiches match à 3'!K20))</f>
        <v>--</v>
      </c>
      <c r="C23" s="170" t="str">
        <f>IF('Fiches match à 3'!L20="","--",IF('Fiches match à 3'!L20&gt;'Fiches match à 3'!L22,'Fiches match à 3'!L22,-'Fiches match à 3'!L20))</f>
        <v>--</v>
      </c>
      <c r="D23" s="170" t="str">
        <f>IF('Fiches match à 3'!M20="","--",IF('Fiches match à 3'!M20&gt;'Fiches match à 3'!M22,'Fiches match à 3'!M22,-'Fiches match à 3'!M20))</f>
        <v>--</v>
      </c>
      <c r="E23" s="170" t="str">
        <f>IF('Fiches match à 3'!N20="","--",IF('Fiches match à 3'!N20&gt;'Fiches match à 3'!N22,'Fiches match à 3'!N22,-'Fiches match à 3'!N20))</f>
        <v>--</v>
      </c>
      <c r="F23" s="193" t="s">
        <v>83</v>
      </c>
      <c r="G23" s="194"/>
      <c r="H23" s="194" t="str">
        <f>IF(E15="W.O.",E15,IF(E15="","",UPPER(E15) &amp; " " &amp;  I15))</f>
        <v/>
      </c>
      <c r="I23" s="194"/>
      <c r="J23" s="194"/>
      <c r="K23" s="194"/>
      <c r="L23" s="194"/>
      <c r="M23" s="194"/>
      <c r="N23" s="194"/>
      <c r="O23" s="194" t="s">
        <v>39</v>
      </c>
      <c r="P23" s="194"/>
      <c r="Q23" s="194"/>
      <c r="R23" s="194" t="s">
        <v>32</v>
      </c>
      <c r="S23" s="194"/>
      <c r="T23" s="194" t="str">
        <f>IF(T14="W.O.",T14,IF(T14="","",UPPER(T14) &amp; " " &amp;  X14))</f>
        <v/>
      </c>
      <c r="U23" s="194"/>
      <c r="V23" s="194"/>
      <c r="W23" s="194"/>
      <c r="X23" s="194"/>
      <c r="Y23" s="194"/>
      <c r="Z23" s="195"/>
      <c r="AA23" s="205" t="str">
        <f t="shared" si="2"/>
        <v/>
      </c>
      <c r="AB23" s="205"/>
      <c r="AC23" s="205" t="str">
        <f t="shared" si="3"/>
        <v/>
      </c>
      <c r="AD23" s="205"/>
      <c r="AG23" s="31">
        <v>5</v>
      </c>
      <c r="AH23" s="156">
        <f>IF('Fiches match à 3'!J20&gt;'Fiches match à 3'!J22,1,0)</f>
        <v>0</v>
      </c>
      <c r="AI23" s="156">
        <f>IF('Fiches match à 3'!K20&gt;'Fiches match à 3'!K22,1,0)</f>
        <v>0</v>
      </c>
      <c r="AJ23" s="156">
        <f>IF('Fiches match à 3'!L20&gt;'Fiches match à 3'!L22,1,0)</f>
        <v>0</v>
      </c>
      <c r="AK23" s="156">
        <f>IF('Fiches match à 3'!M20&gt;'Fiches match à 3'!M22,1,0)</f>
        <v>0</v>
      </c>
      <c r="AL23" s="156">
        <f>IF('Fiches match à 3'!N20&gt;'Fiches match à 3'!N22,1,0)</f>
        <v>0</v>
      </c>
      <c r="AM23" s="169">
        <f t="shared" si="0"/>
        <v>0</v>
      </c>
      <c r="AN23" s="156">
        <f>IF('Fiches match à 3'!J20&lt;'Fiches match à 3'!J22,1,0)</f>
        <v>0</v>
      </c>
      <c r="AO23" s="156">
        <f>IF('Fiches match à 3'!K20&lt;'Fiches match à 3'!K22,1,0)</f>
        <v>0</v>
      </c>
      <c r="AP23" s="156">
        <f>IF('Fiches match à 3'!L20&lt;'Fiches match à 3'!L22,1,0)</f>
        <v>0</v>
      </c>
      <c r="AQ23" s="156">
        <f>IF('Fiches match à 3'!M20&lt;'Fiches match à 3'!M22,1,0)</f>
        <v>0</v>
      </c>
      <c r="AR23" s="156">
        <f>IF('Fiches match à 3'!N20&lt;'Fiches match à 3'!N22,1,0)</f>
        <v>0</v>
      </c>
      <c r="AS23" s="169">
        <f t="shared" si="1"/>
        <v>0</v>
      </c>
    </row>
    <row r="24" spans="1:45" s="166" customFormat="1" ht="20.100000000000001" customHeight="1">
      <c r="A24" s="159"/>
      <c r="B24" s="298" t="s">
        <v>356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R24" s="205" t="s">
        <v>40</v>
      </c>
      <c r="S24" s="205"/>
      <c r="T24" s="205"/>
      <c r="U24" s="205"/>
      <c r="V24" s="205"/>
      <c r="W24" s="205"/>
      <c r="X24" s="205"/>
      <c r="Y24" s="205"/>
      <c r="Z24" s="205"/>
      <c r="AA24" s="205" t="str">
        <f>IF(H$12="","",SUM(AA19:AB23))</f>
        <v/>
      </c>
      <c r="AB24" s="205"/>
      <c r="AC24" s="205" t="str">
        <f>IF(H$12="","",SUM(AC19:AD23))</f>
        <v/>
      </c>
      <c r="AD24" s="205"/>
      <c r="AG24" s="32"/>
      <c r="AH24" s="310">
        <f>SUM(A19:E23)</f>
        <v>0</v>
      </c>
      <c r="AI24" s="310"/>
      <c r="AJ24" s="33"/>
      <c r="AK24" s="33"/>
      <c r="AL24" s="33"/>
      <c r="AM24" s="31">
        <f>SUM(AH19:AL23)</f>
        <v>0</v>
      </c>
      <c r="AN24" s="33"/>
      <c r="AO24" s="33"/>
      <c r="AP24" s="33"/>
      <c r="AQ24" s="33"/>
      <c r="AR24" s="33"/>
      <c r="AS24" s="31">
        <f>SUM(AN19:AR23)</f>
        <v>0</v>
      </c>
    </row>
    <row r="25" spans="1:45" s="166" customFormat="1" ht="9.9499999999999993" customHeight="1"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80"/>
      <c r="AS25" s="80"/>
    </row>
    <row r="26" spans="1:45" s="166" customFormat="1" ht="20.100000000000001" customHeight="1">
      <c r="A26" s="311" t="s">
        <v>218</v>
      </c>
      <c r="B26" s="311"/>
      <c r="C26" s="311"/>
      <c r="D26" s="311"/>
      <c r="E26" s="311"/>
      <c r="F26" s="311" t="s">
        <v>219</v>
      </c>
      <c r="G26" s="311"/>
      <c r="H26" s="311"/>
      <c r="I26" s="311"/>
      <c r="J26" s="311"/>
      <c r="M26" s="312" t="s">
        <v>136</v>
      </c>
      <c r="N26" s="205"/>
      <c r="O26" s="205"/>
      <c r="P26" s="205"/>
      <c r="Q26" s="205"/>
      <c r="R26" s="313"/>
      <c r="S26" s="313"/>
      <c r="T26" s="313"/>
      <c r="U26" s="313"/>
      <c r="V26" s="313"/>
      <c r="X26" s="205" t="s">
        <v>43</v>
      </c>
      <c r="Y26" s="314"/>
      <c r="Z26" s="314"/>
      <c r="AA26" s="314"/>
      <c r="AB26" s="314"/>
      <c r="AC26" s="314"/>
      <c r="AD26" s="314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80"/>
      <c r="AS26" s="80"/>
    </row>
    <row r="27" spans="1:45" s="166" customFormat="1" ht="20.100000000000001" customHeight="1">
      <c r="A27" s="311"/>
      <c r="B27" s="311"/>
      <c r="C27" s="311"/>
      <c r="D27" s="311"/>
      <c r="E27" s="311"/>
      <c r="F27" s="311"/>
      <c r="G27" s="311"/>
      <c r="H27" s="311"/>
      <c r="I27" s="311"/>
      <c r="J27" s="311"/>
      <c r="K27" s="159"/>
      <c r="L27" s="159"/>
      <c r="M27" s="247" t="s">
        <v>117</v>
      </c>
      <c r="N27" s="318" t="str">
        <f>IF(H$12="","",IF(AA24&gt;AC24,H12&amp;"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318"/>
      <c r="P27" s="318"/>
      <c r="Q27" s="318"/>
      <c r="R27" s="318"/>
      <c r="S27" s="318"/>
      <c r="T27" s="318"/>
      <c r="U27" s="318"/>
      <c r="V27" s="319"/>
      <c r="W27" s="34"/>
      <c r="X27" s="315" t="str">
        <f>IF(H$12="","",Renseignements!B8)</f>
        <v/>
      </c>
      <c r="Y27" s="316"/>
      <c r="Z27" s="316"/>
      <c r="AA27" s="316"/>
      <c r="AB27" s="316"/>
      <c r="AC27" s="316"/>
      <c r="AD27" s="317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80"/>
      <c r="AS27" s="80"/>
    </row>
    <row r="28" spans="1:45" s="166" customFormat="1" ht="20.100000000000001" customHeight="1">
      <c r="A28" s="320" t="str">
        <f>IF('Equipes match à 3'!I38=0,"",'Equipes match à 3'!I38)</f>
        <v/>
      </c>
      <c r="B28" s="321"/>
      <c r="C28" s="321"/>
      <c r="D28" s="321"/>
      <c r="E28" s="322"/>
      <c r="F28" s="320" t="str">
        <f>IF('Equipes match à 3'!Q38=0,"",'Equipes match à 3'!Q38)</f>
        <v/>
      </c>
      <c r="G28" s="321"/>
      <c r="H28" s="321"/>
      <c r="I28" s="321"/>
      <c r="J28" s="322"/>
      <c r="K28" s="159"/>
      <c r="L28" s="159"/>
      <c r="M28" s="186"/>
      <c r="N28" s="306"/>
      <c r="O28" s="306"/>
      <c r="P28" s="306"/>
      <c r="Q28" s="306"/>
      <c r="R28" s="306"/>
      <c r="S28" s="306"/>
      <c r="T28" s="306"/>
      <c r="U28" s="306"/>
      <c r="V28" s="307"/>
      <c r="W28" s="35"/>
      <c r="X28" s="81"/>
      <c r="Y28" s="35"/>
      <c r="Z28" s="35"/>
      <c r="AA28" s="35"/>
      <c r="AB28" s="35"/>
      <c r="AC28" s="35"/>
      <c r="AD28" s="82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80"/>
      <c r="AS28" s="80"/>
    </row>
    <row r="29" spans="1:45" s="166" customFormat="1" ht="20.100000000000001" customHeight="1">
      <c r="A29" s="83"/>
      <c r="B29" s="36"/>
      <c r="C29" s="36"/>
      <c r="D29" s="36"/>
      <c r="E29" s="84"/>
      <c r="F29" s="85"/>
      <c r="G29" s="36"/>
      <c r="H29" s="36"/>
      <c r="J29" s="161"/>
      <c r="K29" s="159"/>
      <c r="L29" s="159"/>
      <c r="M29" s="186" t="s">
        <v>118</v>
      </c>
      <c r="N29" s="306" t="str">
        <f>IF(H$12="","",IF(AA24&lt;AC24,H12&amp;"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9" s="306"/>
      <c r="P29" s="306"/>
      <c r="Q29" s="306"/>
      <c r="R29" s="306"/>
      <c r="S29" s="306"/>
      <c r="T29" s="306"/>
      <c r="U29" s="306"/>
      <c r="V29" s="307"/>
      <c r="X29" s="81"/>
      <c r="Y29" s="35"/>
      <c r="Z29" s="35"/>
      <c r="AA29" s="35"/>
      <c r="AB29" s="35"/>
      <c r="AC29" s="35"/>
      <c r="AD29" s="82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80"/>
      <c r="AS29" s="80"/>
    </row>
    <row r="30" spans="1:45" s="166" customFormat="1" ht="20.100000000000001" customHeight="1">
      <c r="A30" s="86"/>
      <c r="B30" s="167"/>
      <c r="C30" s="167"/>
      <c r="D30" s="167"/>
      <c r="E30" s="168"/>
      <c r="F30" s="86"/>
      <c r="G30" s="87"/>
      <c r="H30" s="87"/>
      <c r="I30" s="87"/>
      <c r="J30" s="160"/>
      <c r="K30" s="159"/>
      <c r="L30" s="159"/>
      <c r="M30" s="189"/>
      <c r="N30" s="308"/>
      <c r="O30" s="308"/>
      <c r="P30" s="308"/>
      <c r="Q30" s="308"/>
      <c r="R30" s="308"/>
      <c r="S30" s="308"/>
      <c r="T30" s="308"/>
      <c r="U30" s="308"/>
      <c r="V30" s="309"/>
      <c r="X30" s="88"/>
      <c r="Y30" s="89"/>
      <c r="Z30" s="89"/>
      <c r="AA30" s="89"/>
      <c r="AB30" s="89"/>
      <c r="AC30" s="89"/>
      <c r="AD30" s="90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80"/>
      <c r="AS30" s="80"/>
    </row>
    <row r="31" spans="1:45" s="166" customFormat="1" ht="20.100000000000001" customHeight="1">
      <c r="G31" s="36"/>
      <c r="H31" s="36"/>
      <c r="I31" s="36"/>
      <c r="J31" s="36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80"/>
      <c r="AS31" s="80"/>
    </row>
  </sheetData>
  <sheetProtection algorithmName="SHA-512" hashValue="Mz47T/E9OKGqn+hvPndXpDX8GzVgknNeWup2aq2WpB1cYBcxjJjE4mWmwIMwHnQGhOxBiYacIHxv/5JLhLLsBQ==" saltValue="XSOuU2JGHEzxM28WkkcKdw==" spinCount="100000" sheet="1" scenarios="1" insertRows="0" autoFilter="0"/>
  <mergeCells count="107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2:G22"/>
    <mergeCell ref="H22:N22"/>
    <mergeCell ref="O22:Q22"/>
    <mergeCell ref="R22:S22"/>
    <mergeCell ref="T22:Z22"/>
    <mergeCell ref="AA22:AB22"/>
    <mergeCell ref="AC22:AD22"/>
    <mergeCell ref="F21:G21"/>
    <mergeCell ref="H21:N21"/>
    <mergeCell ref="O21:Q21"/>
    <mergeCell ref="R21:S21"/>
    <mergeCell ref="T21:Z21"/>
    <mergeCell ref="AA21:AB21"/>
    <mergeCell ref="M29:M30"/>
    <mergeCell ref="N29:V30"/>
    <mergeCell ref="AH24:AI24"/>
    <mergeCell ref="A26:E27"/>
    <mergeCell ref="F26:J27"/>
    <mergeCell ref="M26:V26"/>
    <mergeCell ref="X26:AD26"/>
    <mergeCell ref="F23:G23"/>
    <mergeCell ref="H23:N23"/>
    <mergeCell ref="O23:Q23"/>
    <mergeCell ref="R23:S23"/>
    <mergeCell ref="T23:Z23"/>
    <mergeCell ref="AA23:AB23"/>
    <mergeCell ref="X27:AD27"/>
    <mergeCell ref="M27:M28"/>
    <mergeCell ref="N27:V28"/>
    <mergeCell ref="A28:E28"/>
    <mergeCell ref="F28:J28"/>
    <mergeCell ref="AC23:AD23"/>
    <mergeCell ref="R24:Z24"/>
    <mergeCell ref="AA24:AB24"/>
    <mergeCell ref="AC24:AD24"/>
    <mergeCell ref="B24:P24"/>
  </mergeCells>
  <conditionalFormatting sqref="A19:E19">
    <cfRule type="expression" dxfId="17" priority="25" stopIfTrue="1">
      <formula>$T19="W.O."</formula>
    </cfRule>
    <cfRule type="expression" dxfId="16" priority="26" stopIfTrue="1">
      <formula>$H19="W.O."</formula>
    </cfRule>
  </conditionalFormatting>
  <conditionalFormatting sqref="A20:E23">
    <cfRule type="expression" dxfId="15" priority="5" stopIfTrue="1">
      <formula>$T20="W.O."</formula>
    </cfRule>
    <cfRule type="expression" dxfId="14" priority="6" stopIfTrue="1">
      <formula>$H20="W.O."</formula>
    </cfRule>
  </conditionalFormatting>
  <conditionalFormatting sqref="H19:N23">
    <cfRule type="expression" dxfId="13" priority="3" stopIfTrue="1">
      <formula>$AA19&lt;2</formula>
    </cfRule>
    <cfRule type="expression" dxfId="12" priority="4" stopIfTrue="1">
      <formula>$AA19&gt;1</formula>
    </cfRule>
  </conditionalFormatting>
  <conditionalFormatting sqref="T19:Z23">
    <cfRule type="expression" dxfId="11" priority="1" stopIfTrue="1">
      <formula>$AC19&lt;2</formula>
    </cfRule>
    <cfRule type="expression" dxfId="10" priority="2" stopIfTrue="1">
      <formula>$AC19&gt;1</formula>
    </cfRule>
  </conditionalFormatting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629DE4"/>
    <pageSetUpPr fitToPage="1"/>
  </sheetPr>
  <dimension ref="A1:AU31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166" customWidth="1"/>
    <col min="8" max="8" width="6.7109375" style="166" customWidth="1"/>
    <col min="9" max="9" width="2.7109375" style="166" customWidth="1"/>
    <col min="10" max="22" width="4.7109375" style="166" customWidth="1"/>
    <col min="23" max="23" width="6.7109375" style="166" customWidth="1"/>
    <col min="24" max="24" width="2.7109375" style="166" customWidth="1"/>
    <col min="25" max="32" width="4.7109375" style="166" customWidth="1"/>
    <col min="33" max="43" width="4.7109375" style="29" customWidth="1"/>
    <col min="44" max="45" width="4.7109375" style="80" customWidth="1"/>
    <col min="46" max="55" width="4.7109375" style="166" customWidth="1"/>
    <col min="56" max="16384" width="11.42578125" style="166"/>
  </cols>
  <sheetData>
    <row r="1" spans="1:47" s="166" customFormat="1" ht="35.1" customHeight="1">
      <c r="A1" s="26"/>
      <c r="B1" s="26"/>
      <c r="D1" s="27"/>
      <c r="E1" s="33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165"/>
      <c r="AA1" s="332" t="s">
        <v>42</v>
      </c>
      <c r="AB1" s="333"/>
      <c r="AC1" s="333"/>
      <c r="AD1" s="334"/>
      <c r="AG1" s="338" t="s">
        <v>132</v>
      </c>
      <c r="AH1" s="338"/>
      <c r="AI1" s="338"/>
      <c r="AJ1" s="338"/>
      <c r="AK1" s="338"/>
      <c r="AL1" s="338"/>
      <c r="AM1" s="339" t="s">
        <v>133</v>
      </c>
      <c r="AN1" s="339"/>
      <c r="AO1" s="339" t="s">
        <v>134</v>
      </c>
      <c r="AP1" s="339"/>
      <c r="AQ1" s="339"/>
      <c r="AR1" s="79"/>
      <c r="AS1" s="79"/>
      <c r="AT1" s="35"/>
    </row>
    <row r="2" spans="1:47" s="166" customFormat="1" ht="45" customHeight="1">
      <c r="A2" s="26"/>
      <c r="B2" s="26"/>
      <c r="C2" s="27"/>
      <c r="D2" s="27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165"/>
      <c r="AA2" s="340" t="str">
        <f>IF(H12="","",Renseignements!B2)</f>
        <v/>
      </c>
      <c r="AB2" s="341"/>
      <c r="AC2" s="341"/>
      <c r="AD2" s="342"/>
      <c r="AG2" s="343" t="s">
        <v>135</v>
      </c>
      <c r="AH2" s="343"/>
      <c r="AI2" s="343"/>
      <c r="AJ2" s="343"/>
      <c r="AK2" s="343"/>
      <c r="AL2" s="343"/>
      <c r="AM2" s="2">
        <v>21</v>
      </c>
      <c r="AN2" s="2">
        <v>1</v>
      </c>
      <c r="AO2" s="344">
        <v>7</v>
      </c>
      <c r="AP2" s="344"/>
      <c r="AQ2" s="344"/>
      <c r="AR2" s="79"/>
      <c r="AS2" s="79"/>
      <c r="AT2" s="35"/>
      <c r="AU2" s="35"/>
    </row>
    <row r="3" spans="1:47" s="166" customFormat="1" ht="9.9499999999999993" customHeight="1">
      <c r="AG3" s="29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79"/>
      <c r="AS3" s="79"/>
      <c r="AT3" s="35"/>
      <c r="AU3" s="35"/>
    </row>
    <row r="4" spans="1:47" s="166" customFormat="1" ht="20.100000000000001" customHeight="1">
      <c r="A4" s="193" t="s">
        <v>41</v>
      </c>
      <c r="B4" s="194"/>
      <c r="C4" s="329" t="str">
        <f>IF(H12="","",Renseignements!B4)</f>
        <v/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30"/>
      <c r="P4" s="193" t="s">
        <v>21</v>
      </c>
      <c r="Q4" s="194"/>
      <c r="R4" s="345" t="str">
        <f>IF(H12="","",Renseignements!B5)</f>
        <v/>
      </c>
      <c r="S4" s="345"/>
      <c r="T4" s="345"/>
      <c r="U4" s="345"/>
      <c r="V4" s="345"/>
      <c r="W4" s="345"/>
      <c r="X4" s="345"/>
      <c r="Y4" s="346"/>
      <c r="AA4" s="193" t="s">
        <v>22</v>
      </c>
      <c r="AB4" s="194"/>
      <c r="AC4" s="194"/>
      <c r="AD4" s="164" t="str">
        <f>IF(H12="","",Renseignements!B6)</f>
        <v/>
      </c>
      <c r="AG4" s="29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79"/>
      <c r="AS4" s="79"/>
      <c r="AT4" s="35"/>
      <c r="AU4" s="35"/>
    </row>
    <row r="5" spans="1:47" s="166" customFormat="1" ht="9.9499999999999993" customHeight="1">
      <c r="AG5" s="29"/>
      <c r="AH5" s="29"/>
      <c r="AI5" s="28"/>
      <c r="AJ5" s="28"/>
      <c r="AK5" s="28"/>
      <c r="AL5" s="28"/>
      <c r="AM5" s="28"/>
      <c r="AN5" s="28"/>
      <c r="AO5" s="28"/>
      <c r="AP5" s="28"/>
      <c r="AQ5" s="28"/>
      <c r="AR5" s="79"/>
      <c r="AS5" s="79"/>
      <c r="AT5" s="35"/>
      <c r="AU5" s="35"/>
    </row>
    <row r="6" spans="1:47" s="166" customFormat="1" ht="20.100000000000001" customHeight="1">
      <c r="F6" s="327" t="s">
        <v>138</v>
      </c>
      <c r="G6" s="328"/>
      <c r="H6" s="328"/>
      <c r="I6" s="328"/>
      <c r="J6" s="328"/>
      <c r="K6" s="328"/>
      <c r="L6" s="328"/>
      <c r="M6" s="328"/>
      <c r="N6" s="328"/>
      <c r="O6" s="328"/>
      <c r="P6" s="329" t="str">
        <f>IF(H12="","",Renseignements!B7)</f>
        <v/>
      </c>
      <c r="Q6" s="329"/>
      <c r="R6" s="329"/>
      <c r="S6" s="329"/>
      <c r="T6" s="329"/>
      <c r="U6" s="329"/>
      <c r="V6" s="329"/>
      <c r="W6" s="329"/>
      <c r="X6" s="329"/>
      <c r="Y6" s="330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80"/>
      <c r="AS6" s="80"/>
    </row>
    <row r="7" spans="1:47" s="166" customFormat="1" ht="9.9499999999999993" customHeight="1"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80"/>
      <c r="AS7" s="80"/>
    </row>
    <row r="8" spans="1:47" s="166" customFormat="1" ht="20.100000000000001" customHeight="1">
      <c r="F8" s="327" t="s">
        <v>139</v>
      </c>
      <c r="G8" s="328"/>
      <c r="H8" s="328"/>
      <c r="I8" s="328"/>
      <c r="J8" s="328"/>
      <c r="K8" s="328"/>
      <c r="L8" s="328"/>
      <c r="M8" s="328"/>
      <c r="N8" s="328"/>
      <c r="O8" s="328"/>
      <c r="P8" s="329" t="s">
        <v>195</v>
      </c>
      <c r="Q8" s="329"/>
      <c r="R8" s="329"/>
      <c r="S8" s="329"/>
      <c r="T8" s="329"/>
      <c r="U8" s="329"/>
      <c r="V8" s="329"/>
      <c r="W8" s="329"/>
      <c r="X8" s="329"/>
      <c r="Y8" s="330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80"/>
      <c r="AS8" s="80"/>
    </row>
    <row r="9" spans="1:47" s="166" customFormat="1" ht="9.9499999999999993" customHeight="1"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80"/>
      <c r="AS9" s="80"/>
    </row>
    <row r="10" spans="1:47" s="166" customFormat="1" ht="20.100000000000001" customHeight="1">
      <c r="F10" s="193" t="s">
        <v>23</v>
      </c>
      <c r="G10" s="194"/>
      <c r="H10" s="194"/>
      <c r="I10" s="194"/>
      <c r="J10" s="194"/>
      <c r="K10" s="194"/>
      <c r="L10" s="194"/>
      <c r="M10" s="194" t="str">
        <f>IF(H12="","",Renseignements!B8)</f>
        <v/>
      </c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5"/>
      <c r="AG10" s="29"/>
      <c r="AH10" s="29"/>
      <c r="AI10" s="29" t="s">
        <v>24</v>
      </c>
      <c r="AJ10" s="29"/>
      <c r="AK10" s="29"/>
      <c r="AL10" s="29"/>
      <c r="AM10" s="29"/>
      <c r="AN10" s="29"/>
      <c r="AO10" s="29"/>
      <c r="AP10" s="29"/>
      <c r="AQ10" s="29"/>
      <c r="AR10" s="80"/>
      <c r="AS10" s="80"/>
    </row>
    <row r="11" spans="1:47" s="166" customFormat="1" ht="9.9499999999999993" customHeight="1"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80"/>
      <c r="AS11" s="80"/>
    </row>
    <row r="12" spans="1:47" s="166" customFormat="1" ht="20.100000000000001" customHeight="1">
      <c r="A12" s="205" t="s">
        <v>25</v>
      </c>
      <c r="B12" s="205"/>
      <c r="C12" s="192" t="str">
        <f>IF(H12&lt;&gt;"",VLOOKUP(H12,'Clubs-FFTT'!A:B,2,0),"")</f>
        <v/>
      </c>
      <c r="D12" s="192"/>
      <c r="E12" s="192"/>
      <c r="F12" s="205" t="s">
        <v>188</v>
      </c>
      <c r="G12" s="205"/>
      <c r="H12" s="335" t="str">
        <f>IF('Equipes match à 3'!J12=0,"",'Equipes match à 3'!J12)</f>
        <v/>
      </c>
      <c r="I12" s="336"/>
      <c r="J12" s="336"/>
      <c r="K12" s="336"/>
      <c r="L12" s="336"/>
      <c r="M12" s="336"/>
      <c r="N12" s="337"/>
      <c r="O12" s="3" t="str">
        <f>IF('Equipes match à 3'!S12=0,"",'Equipes match à 3'!S12)</f>
        <v/>
      </c>
      <c r="P12" s="205" t="s">
        <v>25</v>
      </c>
      <c r="Q12" s="205"/>
      <c r="R12" s="192" t="str">
        <f>IF(W12&lt;&gt;"",VLOOKUP(W12,'Clubs-FFTT'!A:B,2,0),"")</f>
        <v/>
      </c>
      <c r="S12" s="192"/>
      <c r="T12" s="192"/>
      <c r="U12" s="205" t="s">
        <v>188</v>
      </c>
      <c r="V12" s="205"/>
      <c r="W12" s="335" t="str">
        <f>IF('Equipes match à 3'!J18=0,"",'Equipes match à 3'!J18)</f>
        <v/>
      </c>
      <c r="X12" s="336"/>
      <c r="Y12" s="336"/>
      <c r="Z12" s="336"/>
      <c r="AA12" s="336"/>
      <c r="AB12" s="336"/>
      <c r="AC12" s="337"/>
      <c r="AD12" s="3" t="str">
        <f>IF('Equipes match à 3'!S18=0,"",'Equipes match à 3'!S18)</f>
        <v/>
      </c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80"/>
      <c r="AS12" s="80"/>
    </row>
    <row r="13" spans="1:47" s="166" customFormat="1" ht="20.100000000000001" customHeight="1">
      <c r="A13" s="326" t="s">
        <v>26</v>
      </c>
      <c r="B13" s="326"/>
      <c r="C13" s="326"/>
      <c r="D13" s="158"/>
      <c r="E13" s="205" t="s">
        <v>27</v>
      </c>
      <c r="F13" s="205"/>
      <c r="G13" s="205"/>
      <c r="H13" s="205"/>
      <c r="I13" s="205" t="s">
        <v>28</v>
      </c>
      <c r="J13" s="205"/>
      <c r="K13" s="205"/>
      <c r="L13" s="205"/>
      <c r="M13" s="205" t="s">
        <v>29</v>
      </c>
      <c r="N13" s="205"/>
      <c r="O13" s="157" t="s">
        <v>30</v>
      </c>
      <c r="P13" s="326" t="s">
        <v>26</v>
      </c>
      <c r="Q13" s="326"/>
      <c r="R13" s="326"/>
      <c r="S13" s="158"/>
      <c r="T13" s="205" t="s">
        <v>27</v>
      </c>
      <c r="U13" s="205"/>
      <c r="V13" s="205"/>
      <c r="W13" s="205"/>
      <c r="X13" s="205" t="s">
        <v>28</v>
      </c>
      <c r="Y13" s="205"/>
      <c r="Z13" s="205"/>
      <c r="AA13" s="205"/>
      <c r="AB13" s="205" t="s">
        <v>29</v>
      </c>
      <c r="AC13" s="205"/>
      <c r="AD13" s="157" t="s">
        <v>30</v>
      </c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80"/>
      <c r="AS13" s="80"/>
    </row>
    <row r="14" spans="1:47" s="166" customFormat="1" ht="20.100000000000001" customHeight="1">
      <c r="A14" s="325" t="str">
        <f>IF('Equipes match à 3'!A14=0,"",'Equipes match à 3'!A14)</f>
        <v/>
      </c>
      <c r="B14" s="325"/>
      <c r="C14" s="325"/>
      <c r="D14" s="157" t="s">
        <v>31</v>
      </c>
      <c r="E14" s="207" t="str">
        <f>IF(A14&lt;&gt;"",VLOOKUP(A14,'Joueurs-FFTT'!A:F,2,0),"")</f>
        <v/>
      </c>
      <c r="F14" s="207"/>
      <c r="G14" s="207"/>
      <c r="H14" s="207"/>
      <c r="I14" s="207" t="str">
        <f>IF(A14&lt;&gt;"",IF(A14="wo", "",VLOOKUP(A14,'Joueurs-FFTT'!A:F,3,0)),"")</f>
        <v/>
      </c>
      <c r="J14" s="207"/>
      <c r="K14" s="207"/>
      <c r="L14" s="207"/>
      <c r="M14" s="205" t="str">
        <f>IF(A14&lt;&gt;"",IF(A14="wo", "",VLOOKUP(A14,'Joueurs-FFTT'!A:F,4,0)),"")</f>
        <v/>
      </c>
      <c r="N14" s="205"/>
      <c r="O14" s="157" t="str">
        <f>IF(LEN(M14)=4,LEFT(M14,2),LEFT(M14))</f>
        <v/>
      </c>
      <c r="P14" s="325" t="str">
        <f>IF('Equipes match à 3'!A20=0,"",'Equipes match à 3'!A20)</f>
        <v/>
      </c>
      <c r="Q14" s="325"/>
      <c r="R14" s="325"/>
      <c r="S14" s="157" t="s">
        <v>82</v>
      </c>
      <c r="T14" s="207" t="str">
        <f>IF(P14&lt;&gt;"",VLOOKUP(P14,'Joueurs-FFTT'!A:F,2,0),"")</f>
        <v/>
      </c>
      <c r="U14" s="207"/>
      <c r="V14" s="207"/>
      <c r="W14" s="207"/>
      <c r="X14" s="207" t="str">
        <f>IF(AND(P14&lt;&gt;"",P14&lt;&gt;"wo"),VLOOKUP(P14,'Joueurs-FFTT'!A:F,3,0),IF(P14="wo",P14,""))</f>
        <v/>
      </c>
      <c r="Y14" s="207"/>
      <c r="Z14" s="207"/>
      <c r="AA14" s="207"/>
      <c r="AB14" s="205" t="str">
        <f>IF(AND(P14&lt;&gt;"",P14&lt;&gt;"wo"),VLOOKUP(P14,'Joueurs-FFTT'!A:F,4,0),IF(P14="wo",P14,""))</f>
        <v/>
      </c>
      <c r="AC14" s="205"/>
      <c r="AD14" s="157" t="str">
        <f>IF(LEN(AB14)=4,LEFT(AB14,2),LEFT(AB14))</f>
        <v/>
      </c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80"/>
      <c r="AS14" s="80"/>
    </row>
    <row r="15" spans="1:47" s="166" customFormat="1" ht="20.100000000000001" customHeight="1">
      <c r="A15" s="325" t="str">
        <f>IF('Equipes match à 3'!A15=0,"",'Equipes match à 3'!A15)</f>
        <v/>
      </c>
      <c r="B15" s="325"/>
      <c r="C15" s="325"/>
      <c r="D15" s="157" t="s">
        <v>33</v>
      </c>
      <c r="E15" s="207" t="str">
        <f>IF(A15&lt;&gt;"",VLOOKUP(A15,'Joueurs-FFTT'!A:F,2,0),"")</f>
        <v/>
      </c>
      <c r="F15" s="207"/>
      <c r="G15" s="207"/>
      <c r="H15" s="207"/>
      <c r="I15" s="207" t="str">
        <f>IF(A15&lt;&gt;"",IF(A15="wo", "",VLOOKUP(A15,'Joueurs-FFTT'!A:F,3,0)),"")</f>
        <v/>
      </c>
      <c r="J15" s="207"/>
      <c r="K15" s="207"/>
      <c r="L15" s="207"/>
      <c r="M15" s="205" t="str">
        <f>IF(A15&lt;&gt;"",IF(A15="wo", "",VLOOKUP(A15,'Joueurs-FFTT'!A:F,4,0)),"")</f>
        <v/>
      </c>
      <c r="N15" s="205"/>
      <c r="O15" s="157" t="str">
        <f>IF(LEN(M15)=4,LEFT(M15,2),LEFT(M15))</f>
        <v/>
      </c>
      <c r="P15" s="325" t="str">
        <f>IF('Equipes match à 3'!A21=0,"",'Equipes match à 3'!A21)</f>
        <v/>
      </c>
      <c r="Q15" s="325"/>
      <c r="R15" s="325"/>
      <c r="S15" s="157" t="s">
        <v>83</v>
      </c>
      <c r="T15" s="207" t="str">
        <f>IF(P15&lt;&gt;"",VLOOKUP(P15,'Joueurs-FFTT'!A:F,2,0),"")</f>
        <v/>
      </c>
      <c r="U15" s="207"/>
      <c r="V15" s="207"/>
      <c r="W15" s="207"/>
      <c r="X15" s="207" t="str">
        <f>IF(AND(P15&lt;&gt;"",P15&lt;&gt;"wo"),VLOOKUP(P15,'Joueurs-FFTT'!A:F,3,0),IF(P15="wo",P15,""))</f>
        <v/>
      </c>
      <c r="Y15" s="207"/>
      <c r="Z15" s="207"/>
      <c r="AA15" s="207"/>
      <c r="AB15" s="205" t="str">
        <f>IF(AND(P15&lt;&gt;"",P15&lt;&gt;"wo"),VLOOKUP(P15,'Joueurs-FFTT'!A:F,4,0),IF(P15="wo",P15,""))</f>
        <v/>
      </c>
      <c r="AC15" s="205"/>
      <c r="AD15" s="157" t="str">
        <f>IF(LEN(AB15)=4,LEFT(AB15,2),LEFT(AB15))</f>
        <v/>
      </c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80"/>
      <c r="AS15" s="80"/>
    </row>
    <row r="16" spans="1:47" s="166" customFormat="1" ht="9.9499999999999993" customHeight="1"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80"/>
      <c r="AS16" s="80"/>
    </row>
    <row r="17" spans="1:45" s="166" customFormat="1" ht="20.100000000000001" customHeight="1">
      <c r="A17" s="205" t="s">
        <v>35</v>
      </c>
      <c r="B17" s="205"/>
      <c r="C17" s="205"/>
      <c r="D17" s="205"/>
      <c r="E17" s="205"/>
      <c r="F17" s="205" t="s">
        <v>36</v>
      </c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311" t="s">
        <v>37</v>
      </c>
      <c r="AB17" s="311"/>
      <c r="AC17" s="311" t="s">
        <v>38</v>
      </c>
      <c r="AD17" s="311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80"/>
      <c r="AS17" s="80"/>
    </row>
    <row r="18" spans="1:45" s="166" customFormat="1" ht="20.100000000000001" customHeight="1">
      <c r="A18" s="30">
        <v>1</v>
      </c>
      <c r="B18" s="30">
        <v>2</v>
      </c>
      <c r="C18" s="30">
        <v>3</v>
      </c>
      <c r="D18" s="30">
        <v>4</v>
      </c>
      <c r="E18" s="30">
        <v>5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311"/>
      <c r="AB18" s="311"/>
      <c r="AC18" s="311"/>
      <c r="AD18" s="311"/>
      <c r="AG18" s="29"/>
      <c r="AH18" s="324"/>
      <c r="AI18" s="324"/>
      <c r="AJ18" s="29"/>
      <c r="AK18" s="29"/>
      <c r="AL18" s="29"/>
      <c r="AM18" s="29"/>
      <c r="AN18" s="29"/>
      <c r="AO18" s="29"/>
      <c r="AP18" s="29"/>
      <c r="AQ18" s="29"/>
      <c r="AR18" s="80"/>
      <c r="AS18" s="80"/>
    </row>
    <row r="19" spans="1:45" s="166" customFormat="1" ht="20.100000000000001" customHeight="1">
      <c r="A19" s="170" t="str">
        <f>IF('Fiches match à 3'!B28="","--",IF('Fiches match à 3'!B28&gt;'Fiches match à 3'!B30,'Fiches match à 3'!B30,-'Fiches match à 3'!B28))</f>
        <v>--</v>
      </c>
      <c r="B19" s="170" t="str">
        <f>IF('Fiches match à 3'!C28="","--",IF('Fiches match à 3'!C28&gt;'Fiches match à 3'!C30,'Fiches match à 3'!C30,-'Fiches match à 3'!C28))</f>
        <v>--</v>
      </c>
      <c r="C19" s="170" t="str">
        <f>IF('Fiches match à 3'!D28="","--",IF('Fiches match à 3'!D28&gt;'Fiches match à 3'!D30,'Fiches match à 3'!D30,-'Fiches match à 3'!D28))</f>
        <v>--</v>
      </c>
      <c r="D19" s="170" t="str">
        <f>IF('Fiches match à 3'!E28="","--",IF('Fiches match à 3'!E28&gt;'Fiches match à 3'!E30,'Fiches match à 3'!E30,-'Fiches match à 3'!E28))</f>
        <v>--</v>
      </c>
      <c r="E19" s="170" t="str">
        <f>IF('Fiches match à 3'!F28="","--",IF('Fiches match à 3'!F28&gt;'Fiches match à 3'!F30,'Fiches match à 3'!F30,-'Fiches match à 3'!F28))</f>
        <v>--</v>
      </c>
      <c r="F19" s="193" t="s">
        <v>31</v>
      </c>
      <c r="G19" s="194"/>
      <c r="H19" s="194" t="str">
        <f>IF(E14="W.O.",E14,IF(E14="","",UPPER(E14) &amp; " " &amp;  I14))</f>
        <v/>
      </c>
      <c r="I19" s="194"/>
      <c r="J19" s="194"/>
      <c r="K19" s="194"/>
      <c r="L19" s="194"/>
      <c r="M19" s="194"/>
      <c r="N19" s="194"/>
      <c r="O19" s="194" t="s">
        <v>39</v>
      </c>
      <c r="P19" s="194"/>
      <c r="Q19" s="194"/>
      <c r="R19" s="194" t="s">
        <v>82</v>
      </c>
      <c r="S19" s="194"/>
      <c r="T19" s="194" t="str">
        <f>IF(T14="W.O.",T14,IF(T14="","",UPPER(T14) &amp; " " &amp;  X14))</f>
        <v/>
      </c>
      <c r="U19" s="194"/>
      <c r="V19" s="194"/>
      <c r="W19" s="194"/>
      <c r="X19" s="194"/>
      <c r="Y19" s="194"/>
      <c r="Z19" s="195"/>
      <c r="AA19" s="205" t="str">
        <f>IF(H$12="","",IF(H19="W.O.",0,IF(AM19=3,2,1)))</f>
        <v/>
      </c>
      <c r="AB19" s="205"/>
      <c r="AC19" s="205" t="str">
        <f>IF(H$12="","",IF(T19="W.O.",0,IF(AS19=3,2,1)))</f>
        <v/>
      </c>
      <c r="AD19" s="205"/>
      <c r="AG19" s="31">
        <v>1</v>
      </c>
      <c r="AH19" s="156">
        <f>IF('Fiches match à 3'!B28&gt;'Fiches match à 3'!B30,1,0)</f>
        <v>0</v>
      </c>
      <c r="AI19" s="156">
        <f>IF('Fiches match à 3'!C28&gt;'Fiches match à 3'!C30,1,0)</f>
        <v>0</v>
      </c>
      <c r="AJ19" s="156">
        <f>IF('Fiches match à 3'!D28&gt;'Fiches match à 3'!D30,1,0)</f>
        <v>0</v>
      </c>
      <c r="AK19" s="156">
        <f>IF('Fiches match à 3'!E28&gt;'Fiches match à 3'!E30,1,0)</f>
        <v>0</v>
      </c>
      <c r="AL19" s="156">
        <f>IF('Fiches match à 3'!F28&gt;'Fiches match à 3'!F30,1,0)</f>
        <v>0</v>
      </c>
      <c r="AM19" s="169">
        <f t="shared" ref="AM19:AM23" si="0">IF(T19="W.O.",3,IF(H19="W.O.",0,SUM(AH19:AL19)))</f>
        <v>0</v>
      </c>
      <c r="AN19" s="156">
        <f>IF('Fiches match à 3'!B28&lt;'Fiches match à 3'!B30,1,0)</f>
        <v>0</v>
      </c>
      <c r="AO19" s="156">
        <f>IF('Fiches match à 3'!C28&lt;'Fiches match à 3'!C30,1,0)</f>
        <v>0</v>
      </c>
      <c r="AP19" s="156">
        <f>IF('Fiches match à 3'!D28&lt;'Fiches match à 3'!D30,1,0)</f>
        <v>0</v>
      </c>
      <c r="AQ19" s="156">
        <f>IF('Fiches match à 3'!E28&lt;'Fiches match à 3'!E30,1,0)</f>
        <v>0</v>
      </c>
      <c r="AR19" s="156">
        <f>IF('Fiches match à 3'!F28&lt;'Fiches match à 3'!F30,1,0)</f>
        <v>0</v>
      </c>
      <c r="AS19" s="169">
        <f t="shared" ref="AS19:AS23" si="1">IF(H19="W.O.",3,IF(T19="W.O.",0,SUM(AN19:AR19)))</f>
        <v>0</v>
      </c>
    </row>
    <row r="20" spans="1:45" s="166" customFormat="1" ht="20.100000000000001" customHeight="1">
      <c r="A20" s="170" t="str">
        <f>IF('Fiches match à 3'!B60="","--",IF('Fiches match à 3'!B60&gt;'Fiches match à 3'!B62,'Fiches match à 3'!B62,-'Fiches match à 3'!B60))</f>
        <v>--</v>
      </c>
      <c r="B20" s="170" t="str">
        <f>IF('Fiches match à 3'!C60="","--",IF('Fiches match à 3'!C60&gt;'Fiches match à 3'!C62,'Fiches match à 3'!C62,-'Fiches match à 3'!C60))</f>
        <v>--</v>
      </c>
      <c r="C20" s="170" t="str">
        <f>IF('Fiches match à 3'!D60="","--",IF('Fiches match à 3'!D60&gt;'Fiches match à 3'!D62,'Fiches match à 3'!D62,-'Fiches match à 3'!D60))</f>
        <v>--</v>
      </c>
      <c r="D20" s="170" t="str">
        <f>IF('Fiches match à 3'!E60="","--",IF('Fiches match à 3'!E60&gt;'Fiches match à 3'!E62,'Fiches match à 3'!E62,-'Fiches match à 3'!E60))</f>
        <v>--</v>
      </c>
      <c r="E20" s="170" t="str">
        <f>IF('Fiches match à 3'!F60="","--",IF('Fiches match à 3'!F60&gt;'Fiches match à 3'!F62,'Fiches match à 3'!F62,-'Fiches match à 3'!F60))</f>
        <v>--</v>
      </c>
      <c r="F20" s="193" t="s">
        <v>33</v>
      </c>
      <c r="G20" s="194"/>
      <c r="H20" s="194" t="str">
        <f>IF(E15="W.O.",E15,IF(E15="","",UPPER(E15) &amp; " " &amp;  I15))</f>
        <v/>
      </c>
      <c r="I20" s="194"/>
      <c r="J20" s="194"/>
      <c r="K20" s="194"/>
      <c r="L20" s="194"/>
      <c r="M20" s="194"/>
      <c r="N20" s="194"/>
      <c r="O20" s="194" t="s">
        <v>39</v>
      </c>
      <c r="P20" s="194"/>
      <c r="Q20" s="194"/>
      <c r="R20" s="194" t="s">
        <v>83</v>
      </c>
      <c r="S20" s="194"/>
      <c r="T20" s="194" t="str">
        <f>IF(T15="W.O.",T15,IF(T15="","",UPPER(T15) &amp; " " &amp;  X15))</f>
        <v/>
      </c>
      <c r="U20" s="194"/>
      <c r="V20" s="194"/>
      <c r="W20" s="194"/>
      <c r="X20" s="194"/>
      <c r="Y20" s="194"/>
      <c r="Z20" s="195"/>
      <c r="AA20" s="205" t="str">
        <f t="shared" ref="AA20:AA23" si="2">IF(H$12="","",IF(H20="W.O.",0,IF(AM20=3,2,1)))</f>
        <v/>
      </c>
      <c r="AB20" s="205"/>
      <c r="AC20" s="205" t="str">
        <f t="shared" ref="AC20:AC23" si="3">IF(H$12="","",IF(T20="W.O.",0,IF(AS20=3,2,1)))</f>
        <v/>
      </c>
      <c r="AD20" s="205"/>
      <c r="AG20" s="31">
        <v>2</v>
      </c>
      <c r="AH20" s="156">
        <f>IF('Fiches match à 3'!B60&gt;'Fiches match à 3'!B62,1,0)</f>
        <v>0</v>
      </c>
      <c r="AI20" s="156">
        <f>IF('Fiches match à 3'!C60&gt;'Fiches match à 3'!C62,1,0)</f>
        <v>0</v>
      </c>
      <c r="AJ20" s="156">
        <f>IF('Fiches match à 3'!D60&gt;'Fiches match à 3'!D62,1,0)</f>
        <v>0</v>
      </c>
      <c r="AK20" s="156">
        <f>IF('Fiches match à 3'!E60&gt;'Fiches match à 3'!E62,1,0)</f>
        <v>0</v>
      </c>
      <c r="AL20" s="156">
        <f>IF('Fiches match à 3'!F60&gt;'Fiches match à 3'!F62,1,0)</f>
        <v>0</v>
      </c>
      <c r="AM20" s="169">
        <f t="shared" si="0"/>
        <v>0</v>
      </c>
      <c r="AN20" s="156">
        <f>IF('Fiches match à 3'!B60&lt;'Fiches match à 3'!B62,1,0)</f>
        <v>0</v>
      </c>
      <c r="AO20" s="156">
        <f>IF('Fiches match à 3'!C60&lt;'Fiches match à 3'!C62,1,0)</f>
        <v>0</v>
      </c>
      <c r="AP20" s="156">
        <f>IF('Fiches match à 3'!D60&lt;'Fiches match à 3'!D62,1,0)</f>
        <v>0</v>
      </c>
      <c r="AQ20" s="156">
        <f>IF('Fiches match à 3'!E60&lt;'Fiches match à 3'!E62,1,0)</f>
        <v>0</v>
      </c>
      <c r="AR20" s="156">
        <f>IF('Fiches match à 3'!F60&lt;'Fiches match à 3'!F62,1,0)</f>
        <v>0</v>
      </c>
      <c r="AS20" s="169">
        <f t="shared" si="1"/>
        <v>0</v>
      </c>
    </row>
    <row r="21" spans="1:45" s="166" customFormat="1" ht="20.100000000000001" customHeight="1">
      <c r="A21" s="170" t="str">
        <f>IF('Fiches match à 3'!J44="","--",IF('Fiches match à 3'!J44&gt;'Fiches match à 3'!J46,'Fiches match à 3'!J46,-'Fiches match à 3'!J44))</f>
        <v>--</v>
      </c>
      <c r="B21" s="170" t="str">
        <f>IF('Fiches match à 3'!K44="","--",IF('Fiches match à 3'!K44&gt;'Fiches match à 3'!K46,'Fiches match à 3'!K46,-'Fiches match à 3'!K44))</f>
        <v>--</v>
      </c>
      <c r="C21" s="170" t="str">
        <f>IF('Fiches match à 3'!L44="","--",IF('Fiches match à 3'!L44&gt;'Fiches match à 3'!L46,'Fiches match à 3'!L46,-'Fiches match à 3'!L44))</f>
        <v>--</v>
      </c>
      <c r="D21" s="170" t="str">
        <f>IF('Fiches match à 3'!M44="","--",IF('Fiches match à 3'!M44&gt;'Fiches match à 3'!M46,'Fiches match à 3'!M46,-'Fiches match à 3'!M44))</f>
        <v>--</v>
      </c>
      <c r="E21" s="170" t="str">
        <f>IF('Fiches match à 3'!N44="","--",IF('Fiches match à 3'!N44&gt;'Fiches match à 3'!N46,'Fiches match à 3'!N46,-'Fiches match à 3'!N44))</f>
        <v>--</v>
      </c>
      <c r="F21" s="193" t="s">
        <v>190</v>
      </c>
      <c r="G21" s="194"/>
      <c r="H21" s="323" t="str">
        <f>E14&amp;"-"&amp;E15</f>
        <v>-</v>
      </c>
      <c r="I21" s="323"/>
      <c r="J21" s="323"/>
      <c r="K21" s="323"/>
      <c r="L21" s="323"/>
      <c r="M21" s="323"/>
      <c r="N21" s="323"/>
      <c r="O21" s="194" t="s">
        <v>39</v>
      </c>
      <c r="P21" s="194"/>
      <c r="Q21" s="194"/>
      <c r="R21" s="194" t="s">
        <v>190</v>
      </c>
      <c r="S21" s="194"/>
      <c r="T21" s="323" t="str">
        <f>T14&amp;"-"&amp;T15</f>
        <v>-</v>
      </c>
      <c r="U21" s="323"/>
      <c r="V21" s="323"/>
      <c r="W21" s="323"/>
      <c r="X21" s="323"/>
      <c r="Y21" s="323"/>
      <c r="Z21" s="323"/>
      <c r="AA21" s="205" t="str">
        <f t="shared" si="2"/>
        <v/>
      </c>
      <c r="AB21" s="205"/>
      <c r="AC21" s="205" t="str">
        <f t="shared" si="3"/>
        <v/>
      </c>
      <c r="AD21" s="205"/>
      <c r="AG21" s="31">
        <v>3</v>
      </c>
      <c r="AH21" s="156">
        <f>IF('Fiches match à 3'!J44&gt;'Fiches match à 3'!J46,1,0)</f>
        <v>0</v>
      </c>
      <c r="AI21" s="156">
        <f>IF('Fiches match à 3'!K44&gt;'Fiches match à 3'!K46,1,0)</f>
        <v>0</v>
      </c>
      <c r="AJ21" s="156">
        <f>IF('Fiches match à 3'!L44&gt;'Fiches match à 3'!L46,1,0)</f>
        <v>0</v>
      </c>
      <c r="AK21" s="156">
        <f>IF('Fiches match à 3'!M44&gt;'Fiches match à 3'!M46,1,0)</f>
        <v>0</v>
      </c>
      <c r="AL21" s="156">
        <f>IF('Fiches match à 3'!N44&gt;'Fiches match à 3'!N46,1,0)</f>
        <v>0</v>
      </c>
      <c r="AM21" s="169">
        <f t="shared" si="0"/>
        <v>0</v>
      </c>
      <c r="AN21" s="156">
        <f>IF('Fiches match à 3'!J44&lt;'Fiches match à 3'!J46,1,0)</f>
        <v>0</v>
      </c>
      <c r="AO21" s="156">
        <f>IF('Fiches match à 3'!K44&lt;'Fiches match à 3'!K46,1,0)</f>
        <v>0</v>
      </c>
      <c r="AP21" s="156">
        <f>IF('Fiches match à 3'!L44&lt;'Fiches match à 3'!L46,1,0)</f>
        <v>0</v>
      </c>
      <c r="AQ21" s="156">
        <f>IF('Fiches match à 3'!M44&lt;'Fiches match à 3'!M46,1,0)</f>
        <v>0</v>
      </c>
      <c r="AR21" s="156">
        <f>IF('Fiches match à 3'!N44&lt;'Fiches match à 3'!N46,1,0)</f>
        <v>0</v>
      </c>
      <c r="AS21" s="169">
        <f t="shared" si="1"/>
        <v>0</v>
      </c>
    </row>
    <row r="22" spans="1:45" s="166" customFormat="1" ht="20.100000000000001" customHeight="1">
      <c r="A22" s="170" t="str">
        <f>IF('Fiches match à 3'!B12="","--",IF('Fiches match à 3'!B12&gt;'Fiches match à 3'!B14,'Fiches match à 3'!B14,-'Fiches match à 3'!B12))</f>
        <v>--</v>
      </c>
      <c r="B22" s="170" t="str">
        <f>IF('Fiches match à 3'!C12="","--",IF('Fiches match à 3'!C12&gt;'Fiches match à 3'!C14,'Fiches match à 3'!C14,-'Fiches match à 3'!C12))</f>
        <v>--</v>
      </c>
      <c r="C22" s="170" t="str">
        <f>IF('Fiches match à 3'!D12="","--",IF('Fiches match à 3'!D12&gt;'Fiches match à 3'!D14,'Fiches match à 3'!D14,-'Fiches match à 3'!D12))</f>
        <v>--</v>
      </c>
      <c r="D22" s="170" t="str">
        <f>IF('Fiches match à 3'!E12="","--",IF('Fiches match à 3'!E12&gt;'Fiches match à 3'!E14,'Fiches match à 3'!E14,-'Fiches match à 3'!E12))</f>
        <v>--</v>
      </c>
      <c r="E22" s="170" t="str">
        <f>IF('Fiches match à 3'!F12="","--",IF('Fiches match à 3'!F12&gt;'Fiches match à 3'!F14,'Fiches match à 3'!F14,-'Fiches match à 3'!F12))</f>
        <v>--</v>
      </c>
      <c r="F22" s="193" t="s">
        <v>31</v>
      </c>
      <c r="G22" s="194"/>
      <c r="H22" s="194" t="str">
        <f>IF(E14="W.O.",E14,IF(E14="","",UPPER(E14) &amp; " " &amp;  I14))</f>
        <v/>
      </c>
      <c r="I22" s="194"/>
      <c r="J22" s="194"/>
      <c r="K22" s="194"/>
      <c r="L22" s="194"/>
      <c r="M22" s="194"/>
      <c r="N22" s="194"/>
      <c r="O22" s="194" t="s">
        <v>39</v>
      </c>
      <c r="P22" s="194"/>
      <c r="Q22" s="194"/>
      <c r="R22" s="194" t="s">
        <v>83</v>
      </c>
      <c r="S22" s="194"/>
      <c r="T22" s="194" t="str">
        <f>IF(T15="W.O.",T15,IF(T15="","",UPPER(T15) &amp; " " &amp;  X15))</f>
        <v/>
      </c>
      <c r="U22" s="194"/>
      <c r="V22" s="194"/>
      <c r="W22" s="194"/>
      <c r="X22" s="194"/>
      <c r="Y22" s="194"/>
      <c r="Z22" s="195"/>
      <c r="AA22" s="205" t="str">
        <f>IF(H$12="","",IF(H22="W.O.",0,IF(AM22=3,2,1)))</f>
        <v/>
      </c>
      <c r="AB22" s="205"/>
      <c r="AC22" s="205" t="str">
        <f t="shared" si="3"/>
        <v/>
      </c>
      <c r="AD22" s="205"/>
      <c r="AG22" s="31">
        <v>4</v>
      </c>
      <c r="AH22" s="156">
        <f>IF('Fiches match à 3'!B12&gt;'Fiches match à 3'!B14,1,0)</f>
        <v>0</v>
      </c>
      <c r="AI22" s="156">
        <f>IF('Fiches match à 3'!C12&gt;'Fiches match à 3'!C14,1,0)</f>
        <v>0</v>
      </c>
      <c r="AJ22" s="156">
        <f>IF('Fiches match à 3'!D12&gt;'Fiches match à 3'!D14,1,0)</f>
        <v>0</v>
      </c>
      <c r="AK22" s="156">
        <f>IF('Fiches match à 3'!E12&gt;'Fiches match à 3'!E14,1,0)</f>
        <v>0</v>
      </c>
      <c r="AL22" s="156">
        <f>IF('Fiches match à 3'!F12&gt;'Fiches match à 3'!F14,1,0)</f>
        <v>0</v>
      </c>
      <c r="AM22" s="169">
        <f t="shared" si="0"/>
        <v>0</v>
      </c>
      <c r="AN22" s="156">
        <f>IF('Fiches match à 3'!B12&lt;'Fiches match à 3'!B14,1,0)</f>
        <v>0</v>
      </c>
      <c r="AO22" s="156">
        <f>IF('Fiches match à 3'!C12&lt;'Fiches match à 3'!C14,1,0)</f>
        <v>0</v>
      </c>
      <c r="AP22" s="156">
        <f>IF('Fiches match à 3'!D12&lt;'Fiches match à 3'!D14,1,0)</f>
        <v>0</v>
      </c>
      <c r="AQ22" s="156">
        <f>IF('Fiches match à 3'!E12&lt;'Fiches match à 3'!E14,1,0)</f>
        <v>0</v>
      </c>
      <c r="AR22" s="156">
        <f>IF('Fiches match à 3'!F12&lt;'Fiches match à 3'!F14,1,0)</f>
        <v>0</v>
      </c>
      <c r="AS22" s="169">
        <f t="shared" si="1"/>
        <v>0</v>
      </c>
    </row>
    <row r="23" spans="1:45" s="166" customFormat="1" ht="20.100000000000001" customHeight="1">
      <c r="A23" s="170" t="str">
        <f>IF('Fiches match à 3'!B44="","--",IF('Fiches match à 3'!B44&gt;'Fiches match à 3'!B46,'Fiches match à 3'!B46,-'Fiches match à 3'!B44))</f>
        <v>--</v>
      </c>
      <c r="B23" s="170" t="str">
        <f>IF('Fiches match à 3'!C44="","--",IF('Fiches match à 3'!C44&gt;'Fiches match à 3'!C46,'Fiches match à 3'!C46,-'Fiches match à 3'!C44))</f>
        <v>--</v>
      </c>
      <c r="C23" s="170" t="str">
        <f>IF('Fiches match à 3'!D44="","--",IF('Fiches match à 3'!D44&gt;'Fiches match à 3'!D46,'Fiches match à 3'!D46,-'Fiches match à 3'!D44))</f>
        <v>--</v>
      </c>
      <c r="D23" s="170" t="str">
        <f>IF('Fiches match à 3'!E44="","--",IF('Fiches match à 3'!E44&gt;'Fiches match à 3'!E46,'Fiches match à 3'!E46,-'Fiches match à 3'!E44))</f>
        <v>--</v>
      </c>
      <c r="E23" s="170" t="str">
        <f>IF('Fiches match à 3'!F44="","--",IF('Fiches match à 3'!F44&gt;'Fiches match à 3'!F46,'Fiches match à 3'!F46,-'Fiches match à 3'!F44))</f>
        <v>--</v>
      </c>
      <c r="F23" s="193" t="s">
        <v>33</v>
      </c>
      <c r="G23" s="194"/>
      <c r="H23" s="194" t="str">
        <f>IF(E15="W.O.",E15,IF(E15="","",UPPER(E15) &amp; " " &amp;  I15))</f>
        <v/>
      </c>
      <c r="I23" s="194"/>
      <c r="J23" s="194"/>
      <c r="K23" s="194"/>
      <c r="L23" s="194"/>
      <c r="M23" s="194"/>
      <c r="N23" s="194"/>
      <c r="O23" s="194" t="s">
        <v>39</v>
      </c>
      <c r="P23" s="194"/>
      <c r="Q23" s="194"/>
      <c r="R23" s="194" t="s">
        <v>82</v>
      </c>
      <c r="S23" s="194"/>
      <c r="T23" s="194" t="str">
        <f>IF(T14="W.O.",T14,IF(T14="","",UPPER(T14) &amp; " " &amp;  X14))</f>
        <v/>
      </c>
      <c r="U23" s="194"/>
      <c r="V23" s="194"/>
      <c r="W23" s="194"/>
      <c r="X23" s="194"/>
      <c r="Y23" s="194"/>
      <c r="Z23" s="195"/>
      <c r="AA23" s="205" t="str">
        <f t="shared" si="2"/>
        <v/>
      </c>
      <c r="AB23" s="205"/>
      <c r="AC23" s="205" t="str">
        <f t="shared" si="3"/>
        <v/>
      </c>
      <c r="AD23" s="205"/>
      <c r="AG23" s="31">
        <v>5</v>
      </c>
      <c r="AH23" s="156">
        <f>IF('Fiches match à 3'!B44&gt;'Fiches match à 3'!B46,1,0)</f>
        <v>0</v>
      </c>
      <c r="AI23" s="156">
        <f>IF('Fiches match à 3'!C44&gt;'Fiches match à 3'!C46,1,0)</f>
        <v>0</v>
      </c>
      <c r="AJ23" s="156">
        <f>IF('Fiches match à 3'!D44&gt;'Fiches match à 3'!D46,1,0)</f>
        <v>0</v>
      </c>
      <c r="AK23" s="156">
        <f>IF('Fiches match à 3'!E44&gt;'Fiches match à 3'!E46,1,0)</f>
        <v>0</v>
      </c>
      <c r="AL23" s="156">
        <f>IF('Fiches match à 3'!F44&gt;'Fiches match à 3'!F46,1,0)</f>
        <v>0</v>
      </c>
      <c r="AM23" s="169">
        <f t="shared" si="0"/>
        <v>0</v>
      </c>
      <c r="AN23" s="156">
        <f>IF('Fiches match à 3'!B44&lt;'Fiches match à 3'!B46,1,0)</f>
        <v>0</v>
      </c>
      <c r="AO23" s="156">
        <f>IF('Fiches match à 3'!C44&lt;'Fiches match à 3'!C46,1,0)</f>
        <v>0</v>
      </c>
      <c r="AP23" s="156">
        <f>IF('Fiches match à 3'!D44&lt;'Fiches match à 3'!D46,1,0)</f>
        <v>0</v>
      </c>
      <c r="AQ23" s="156">
        <f>IF('Fiches match à 3'!E44&lt;'Fiches match à 3'!E46,1,0)</f>
        <v>0</v>
      </c>
      <c r="AR23" s="156">
        <f>IF('Fiches match à 3'!F44&lt;'Fiches match à 3'!F46,1,0)</f>
        <v>0</v>
      </c>
      <c r="AS23" s="169">
        <f t="shared" si="1"/>
        <v>0</v>
      </c>
    </row>
    <row r="24" spans="1:45" s="166" customFormat="1" ht="20.100000000000001" customHeight="1">
      <c r="A24" s="159"/>
      <c r="B24" s="298" t="s">
        <v>356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R24" s="205" t="s">
        <v>40</v>
      </c>
      <c r="S24" s="205"/>
      <c r="T24" s="205"/>
      <c r="U24" s="205"/>
      <c r="V24" s="205"/>
      <c r="W24" s="205"/>
      <c r="X24" s="205"/>
      <c r="Y24" s="205"/>
      <c r="Z24" s="205"/>
      <c r="AA24" s="205" t="str">
        <f>IF(H$12="","",SUM(AA19:AB23))</f>
        <v/>
      </c>
      <c r="AB24" s="205"/>
      <c r="AC24" s="205" t="str">
        <f>IF(H$12="","",SUM(AC19:AD23))</f>
        <v/>
      </c>
      <c r="AD24" s="205"/>
      <c r="AG24" s="32"/>
      <c r="AH24" s="310">
        <f>SUM(A19:E23)</f>
        <v>0</v>
      </c>
      <c r="AI24" s="310"/>
      <c r="AJ24" s="33"/>
      <c r="AK24" s="33"/>
      <c r="AL24" s="33"/>
      <c r="AM24" s="31">
        <f>SUM(AH19:AL23)</f>
        <v>0</v>
      </c>
      <c r="AN24" s="33"/>
      <c r="AO24" s="33"/>
      <c r="AP24" s="33"/>
      <c r="AQ24" s="33"/>
      <c r="AR24" s="33"/>
      <c r="AS24" s="31">
        <f>SUM(AN19:AR23)</f>
        <v>0</v>
      </c>
    </row>
    <row r="25" spans="1:45" s="166" customFormat="1" ht="9.9499999999999993" customHeight="1"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80"/>
      <c r="AS25" s="80"/>
    </row>
    <row r="26" spans="1:45" s="166" customFormat="1" ht="20.100000000000001" customHeight="1">
      <c r="A26" s="311" t="s">
        <v>220</v>
      </c>
      <c r="B26" s="311"/>
      <c r="C26" s="311"/>
      <c r="D26" s="311"/>
      <c r="E26" s="311"/>
      <c r="F26" s="311" t="s">
        <v>218</v>
      </c>
      <c r="G26" s="311"/>
      <c r="H26" s="311"/>
      <c r="I26" s="311"/>
      <c r="J26" s="311"/>
      <c r="M26" s="312" t="s">
        <v>136</v>
      </c>
      <c r="N26" s="205"/>
      <c r="O26" s="205"/>
      <c r="P26" s="205"/>
      <c r="Q26" s="205"/>
      <c r="R26" s="313"/>
      <c r="S26" s="313"/>
      <c r="T26" s="313"/>
      <c r="U26" s="313"/>
      <c r="V26" s="313"/>
      <c r="X26" s="205" t="s">
        <v>43</v>
      </c>
      <c r="Y26" s="314"/>
      <c r="Z26" s="314"/>
      <c r="AA26" s="314"/>
      <c r="AB26" s="314"/>
      <c r="AC26" s="314"/>
      <c r="AD26" s="314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80"/>
      <c r="AS26" s="80"/>
    </row>
    <row r="27" spans="1:45" s="166" customFormat="1" ht="20.100000000000001" customHeight="1">
      <c r="A27" s="311"/>
      <c r="B27" s="311"/>
      <c r="C27" s="311"/>
      <c r="D27" s="311"/>
      <c r="E27" s="311"/>
      <c r="F27" s="311"/>
      <c r="G27" s="311"/>
      <c r="H27" s="311"/>
      <c r="I27" s="311"/>
      <c r="J27" s="311"/>
      <c r="K27" s="159"/>
      <c r="L27" s="159"/>
      <c r="M27" s="247" t="s">
        <v>117</v>
      </c>
      <c r="N27" s="318" t="str">
        <f>IF(H$12="","",IF(AA24&gt;AC24,H12&amp;"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318"/>
      <c r="P27" s="318"/>
      <c r="Q27" s="318"/>
      <c r="R27" s="318"/>
      <c r="S27" s="318"/>
      <c r="T27" s="318"/>
      <c r="U27" s="318"/>
      <c r="V27" s="319"/>
      <c r="W27" s="34"/>
      <c r="X27" s="315" t="str">
        <f>IF(H$12="","",Renseignements!B8)</f>
        <v/>
      </c>
      <c r="Y27" s="316"/>
      <c r="Z27" s="316"/>
      <c r="AA27" s="316"/>
      <c r="AB27" s="316"/>
      <c r="AC27" s="316"/>
      <c r="AD27" s="317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80"/>
      <c r="AS27" s="80"/>
    </row>
    <row r="28" spans="1:45" s="166" customFormat="1" ht="20.100000000000001" customHeight="1">
      <c r="A28" s="320" t="str">
        <f>IF('Equipes match à 3'!A38=0,"",'Equipes match à 3'!A38)</f>
        <v/>
      </c>
      <c r="B28" s="321"/>
      <c r="C28" s="321"/>
      <c r="D28" s="321"/>
      <c r="E28" s="322"/>
      <c r="F28" s="320" t="str">
        <f>IF('Equipes match à 3'!I38=0,"",'Equipes match à 3'!I38)</f>
        <v/>
      </c>
      <c r="G28" s="321"/>
      <c r="H28" s="321"/>
      <c r="I28" s="321"/>
      <c r="J28" s="322"/>
      <c r="K28" s="159"/>
      <c r="L28" s="159"/>
      <c r="M28" s="186"/>
      <c r="N28" s="306"/>
      <c r="O28" s="306"/>
      <c r="P28" s="306"/>
      <c r="Q28" s="306"/>
      <c r="R28" s="306"/>
      <c r="S28" s="306"/>
      <c r="T28" s="306"/>
      <c r="U28" s="306"/>
      <c r="V28" s="307"/>
      <c r="W28" s="35"/>
      <c r="X28" s="81"/>
      <c r="Y28" s="35"/>
      <c r="Z28" s="35"/>
      <c r="AA28" s="35"/>
      <c r="AB28" s="35"/>
      <c r="AC28" s="35"/>
      <c r="AD28" s="82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80"/>
      <c r="AS28" s="80"/>
    </row>
    <row r="29" spans="1:45" s="166" customFormat="1" ht="20.100000000000001" customHeight="1">
      <c r="A29" s="83"/>
      <c r="B29" s="36"/>
      <c r="C29" s="36"/>
      <c r="D29" s="36"/>
      <c r="E29" s="84"/>
      <c r="F29" s="85"/>
      <c r="G29" s="36"/>
      <c r="H29" s="36"/>
      <c r="J29" s="161"/>
      <c r="K29" s="159"/>
      <c r="L29" s="159"/>
      <c r="M29" s="186" t="s">
        <v>118</v>
      </c>
      <c r="N29" s="306" t="str">
        <f>IF(H$12="","",IF(AA24&lt;AC24,H12&amp;"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9" s="306"/>
      <c r="P29" s="306"/>
      <c r="Q29" s="306"/>
      <c r="R29" s="306"/>
      <c r="S29" s="306"/>
      <c r="T29" s="306"/>
      <c r="U29" s="306"/>
      <c r="V29" s="307"/>
      <c r="X29" s="81"/>
      <c r="Y29" s="35"/>
      <c r="Z29" s="35"/>
      <c r="AA29" s="35"/>
      <c r="AB29" s="35"/>
      <c r="AC29" s="35"/>
      <c r="AD29" s="82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80"/>
      <c r="AS29" s="80"/>
    </row>
    <row r="30" spans="1:45" s="166" customFormat="1" ht="20.100000000000001" customHeight="1">
      <c r="A30" s="86"/>
      <c r="B30" s="167"/>
      <c r="C30" s="167"/>
      <c r="D30" s="167"/>
      <c r="E30" s="168"/>
      <c r="F30" s="86"/>
      <c r="G30" s="87"/>
      <c r="H30" s="87"/>
      <c r="I30" s="87"/>
      <c r="J30" s="160"/>
      <c r="K30" s="159"/>
      <c r="L30" s="159"/>
      <c r="M30" s="189"/>
      <c r="N30" s="308"/>
      <c r="O30" s="308"/>
      <c r="P30" s="308"/>
      <c r="Q30" s="308"/>
      <c r="R30" s="308"/>
      <c r="S30" s="308"/>
      <c r="T30" s="308"/>
      <c r="U30" s="308"/>
      <c r="V30" s="309"/>
      <c r="X30" s="88"/>
      <c r="Y30" s="89"/>
      <c r="Z30" s="89"/>
      <c r="AA30" s="89"/>
      <c r="AB30" s="89"/>
      <c r="AC30" s="89"/>
      <c r="AD30" s="90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80"/>
      <c r="AS30" s="80"/>
    </row>
    <row r="31" spans="1:45" s="166" customFormat="1" ht="20.100000000000001" customHeight="1">
      <c r="G31" s="36"/>
      <c r="H31" s="36"/>
      <c r="I31" s="36"/>
      <c r="J31" s="36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80"/>
      <c r="AS31" s="80"/>
    </row>
  </sheetData>
  <sheetProtection algorithmName="SHA-512" hashValue="vV9gKaO+m4UbmZuB0P3HmxPhVnOeEYEThzEo+G8MJOmeRrk0punbZgcIsWB8dpgsswPeD7QFQDIYZHh0aD7sLA==" saltValue="xrj1XP3OO8ZiQ0IG4+WdAQ==" spinCount="100000" sheet="1" scenarios="1" insertRows="0" autoFilter="0"/>
  <mergeCells count="107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2:G22"/>
    <mergeCell ref="H22:N22"/>
    <mergeCell ref="O22:Q22"/>
    <mergeCell ref="R22:S22"/>
    <mergeCell ref="T22:Z22"/>
    <mergeCell ref="AA22:AB22"/>
    <mergeCell ref="AC22:AD22"/>
    <mergeCell ref="F21:G21"/>
    <mergeCell ref="H21:N21"/>
    <mergeCell ref="O21:Q21"/>
    <mergeCell ref="R21:S21"/>
    <mergeCell ref="T21:Z21"/>
    <mergeCell ref="AA21:AB21"/>
    <mergeCell ref="M29:M30"/>
    <mergeCell ref="N29:V30"/>
    <mergeCell ref="AH24:AI24"/>
    <mergeCell ref="A26:E27"/>
    <mergeCell ref="F26:J27"/>
    <mergeCell ref="M26:V26"/>
    <mergeCell ref="X26:AD26"/>
    <mergeCell ref="F23:G23"/>
    <mergeCell ref="H23:N23"/>
    <mergeCell ref="O23:Q23"/>
    <mergeCell ref="R23:S23"/>
    <mergeCell ref="T23:Z23"/>
    <mergeCell ref="AA23:AB23"/>
    <mergeCell ref="X27:AD27"/>
    <mergeCell ref="M27:M28"/>
    <mergeCell ref="N27:V28"/>
    <mergeCell ref="A28:E28"/>
    <mergeCell ref="F28:J28"/>
    <mergeCell ref="AC23:AD23"/>
    <mergeCell ref="R24:Z24"/>
    <mergeCell ref="AA24:AB24"/>
    <mergeCell ref="AC24:AD24"/>
    <mergeCell ref="B24:P24"/>
  </mergeCells>
  <conditionalFormatting sqref="A19:E19 A22:E23">
    <cfRule type="expression" dxfId="9" priority="39" stopIfTrue="1">
      <formula>$T19="W.O."</formula>
    </cfRule>
    <cfRule type="expression" dxfId="8" priority="40" stopIfTrue="1">
      <formula>$H19="W.O."</formula>
    </cfRule>
  </conditionalFormatting>
  <conditionalFormatting sqref="A21:E21">
    <cfRule type="expression" dxfId="7" priority="7" stopIfTrue="1">
      <formula>$T21="W.O."</formula>
    </cfRule>
    <cfRule type="expression" dxfId="6" priority="8" stopIfTrue="1">
      <formula>$H21="W.O."</formula>
    </cfRule>
  </conditionalFormatting>
  <conditionalFormatting sqref="A20:E20">
    <cfRule type="expression" dxfId="5" priority="5" stopIfTrue="1">
      <formula>$T20="W.O."</formula>
    </cfRule>
    <cfRule type="expression" dxfId="4" priority="6" stopIfTrue="1">
      <formula>$H20="W.O."</formula>
    </cfRule>
  </conditionalFormatting>
  <conditionalFormatting sqref="H19:N23">
    <cfRule type="expression" dxfId="3" priority="3" stopIfTrue="1">
      <formula>$AA19&lt;2</formula>
    </cfRule>
    <cfRule type="expression" dxfId="2" priority="4" stopIfTrue="1">
      <formula>$AA19&gt;1</formula>
    </cfRule>
  </conditionalFormatting>
  <conditionalFormatting sqref="T19:Z23">
    <cfRule type="expression" dxfId="1" priority="1" stopIfTrue="1">
      <formula>$AC19&lt;2</formula>
    </cfRule>
    <cfRule type="expression" dxfId="0" priority="2" stopIfTrue="1">
      <formula>$AC19&gt;1</formula>
    </cfRule>
  </conditionalFormatting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66FFFF"/>
    <pageSetUpPr fitToPage="1"/>
  </sheetPr>
  <dimension ref="A1:E36"/>
  <sheetViews>
    <sheetView showWhiteSpace="0" zoomScaleNormal="100" zoomScaleSheetLayoutView="65" workbookViewId="0">
      <pane ySplit="1" topLeftCell="A2" activePane="bottomLeft" state="frozen"/>
      <selection activeCell="A11" sqref="A11"/>
      <selection pane="bottomLeft" activeCell="A11" sqref="A11"/>
    </sheetView>
  </sheetViews>
  <sheetFormatPr baseColWidth="10" defaultColWidth="11.42578125" defaultRowHeight="15"/>
  <cols>
    <col min="1" max="1" width="43.140625" style="13" bestFit="1" customWidth="1"/>
    <col min="2" max="2" width="15.42578125" style="95" customWidth="1"/>
    <col min="3" max="3" width="23.5703125" style="13" bestFit="1" customWidth="1"/>
    <col min="4" max="4" width="72.140625" style="13" bestFit="1" customWidth="1"/>
    <col min="5" max="5" width="14.28515625" style="13" bestFit="1" customWidth="1"/>
    <col min="6" max="16384" width="11.42578125" style="13"/>
  </cols>
  <sheetData>
    <row r="1" spans="1:5" s="98" customFormat="1" ht="31.5">
      <c r="A1" s="96" t="s">
        <v>180</v>
      </c>
      <c r="B1" s="97" t="s">
        <v>187</v>
      </c>
      <c r="C1" s="96" t="s">
        <v>179</v>
      </c>
      <c r="D1" s="96" t="s">
        <v>181</v>
      </c>
      <c r="E1" s="96" t="s">
        <v>182</v>
      </c>
    </row>
    <row r="2" spans="1:5">
      <c r="A2" s="13" t="s">
        <v>363</v>
      </c>
      <c r="B2" s="122" t="s">
        <v>336</v>
      </c>
      <c r="C2" s="32" t="s">
        <v>15</v>
      </c>
      <c r="D2" s="101" t="s">
        <v>178</v>
      </c>
    </row>
    <row r="3" spans="1:5">
      <c r="A3" s="99" t="s">
        <v>241</v>
      </c>
      <c r="B3" s="122" t="s">
        <v>322</v>
      </c>
      <c r="C3" s="100" t="s">
        <v>7</v>
      </c>
      <c r="D3" s="100" t="s">
        <v>11</v>
      </c>
    </row>
    <row r="4" spans="1:5">
      <c r="A4" s="13" t="s">
        <v>153</v>
      </c>
      <c r="B4" s="122" t="s">
        <v>324</v>
      </c>
      <c r="C4" s="32" t="s">
        <v>5</v>
      </c>
      <c r="D4" s="100" t="s">
        <v>203</v>
      </c>
    </row>
    <row r="5" spans="1:5">
      <c r="A5" s="13" t="s">
        <v>362</v>
      </c>
      <c r="B5" s="122" t="s">
        <v>543</v>
      </c>
      <c r="C5" s="13" t="s">
        <v>205</v>
      </c>
      <c r="D5" s="13" t="s">
        <v>544</v>
      </c>
    </row>
    <row r="6" spans="1:5">
      <c r="A6" s="13" t="s">
        <v>150</v>
      </c>
      <c r="B6" s="122" t="s">
        <v>325</v>
      </c>
      <c r="C6" s="32" t="s">
        <v>8</v>
      </c>
      <c r="D6" s="100" t="s">
        <v>204</v>
      </c>
    </row>
    <row r="7" spans="1:5">
      <c r="A7" s="13" t="s">
        <v>276</v>
      </c>
      <c r="B7" s="123" t="s">
        <v>326</v>
      </c>
      <c r="C7" s="13" t="s">
        <v>280</v>
      </c>
      <c r="D7" s="13" t="s">
        <v>281</v>
      </c>
    </row>
    <row r="8" spans="1:5">
      <c r="A8" s="13" t="s">
        <v>279</v>
      </c>
      <c r="B8" s="122" t="s">
        <v>327</v>
      </c>
      <c r="C8" s="13" t="s">
        <v>205</v>
      </c>
      <c r="D8" s="13" t="s">
        <v>544</v>
      </c>
    </row>
    <row r="9" spans="1:5">
      <c r="A9" s="13" t="s">
        <v>158</v>
      </c>
      <c r="B9" s="122" t="s">
        <v>328</v>
      </c>
      <c r="C9" s="32" t="s">
        <v>90</v>
      </c>
      <c r="D9" s="100" t="s">
        <v>13</v>
      </c>
    </row>
    <row r="10" spans="1:5">
      <c r="A10" s="13" t="s">
        <v>159</v>
      </c>
      <c r="B10" s="122" t="s">
        <v>329</v>
      </c>
      <c r="C10" s="32" t="s">
        <v>91</v>
      </c>
      <c r="D10" s="100" t="s">
        <v>545</v>
      </c>
    </row>
    <row r="11" spans="1:5">
      <c r="A11" s="13" t="s">
        <v>170</v>
      </c>
      <c r="B11" s="122" t="s">
        <v>330</v>
      </c>
      <c r="C11" s="32" t="s">
        <v>98</v>
      </c>
      <c r="D11" s="100" t="s">
        <v>184</v>
      </c>
    </row>
    <row r="12" spans="1:5">
      <c r="A12" s="99" t="s">
        <v>239</v>
      </c>
      <c r="B12" s="122" t="s">
        <v>331</v>
      </c>
      <c r="C12" s="32" t="s">
        <v>6</v>
      </c>
      <c r="D12" s="100" t="s">
        <v>206</v>
      </c>
    </row>
    <row r="13" spans="1:5">
      <c r="A13" s="99" t="s">
        <v>240</v>
      </c>
      <c r="B13" s="122" t="s">
        <v>332</v>
      </c>
      <c r="C13" s="32" t="s">
        <v>93</v>
      </c>
      <c r="D13" s="100" t="s">
        <v>3</v>
      </c>
    </row>
    <row r="14" spans="1:5">
      <c r="A14" s="13" t="s">
        <v>167</v>
      </c>
      <c r="B14" s="122" t="s">
        <v>333</v>
      </c>
      <c r="C14" s="32" t="s">
        <v>94</v>
      </c>
      <c r="D14" s="100" t="s">
        <v>184</v>
      </c>
    </row>
    <row r="15" spans="1:5">
      <c r="A15" s="13" t="s">
        <v>157</v>
      </c>
      <c r="B15" s="122" t="s">
        <v>334</v>
      </c>
      <c r="C15" s="32" t="s">
        <v>95</v>
      </c>
      <c r="D15" s="100" t="s">
        <v>16</v>
      </c>
    </row>
    <row r="16" spans="1:5">
      <c r="A16" s="99" t="s">
        <v>237</v>
      </c>
      <c r="B16" s="122" t="s">
        <v>335</v>
      </c>
      <c r="C16" s="32" t="s">
        <v>96</v>
      </c>
      <c r="D16" s="100" t="s">
        <v>2</v>
      </c>
    </row>
    <row r="17" spans="1:4">
      <c r="A17" s="13" t="s">
        <v>175</v>
      </c>
      <c r="B17" s="122" t="s">
        <v>337</v>
      </c>
      <c r="C17" s="13" t="s">
        <v>207</v>
      </c>
      <c r="D17" s="13" t="s">
        <v>208</v>
      </c>
    </row>
    <row r="18" spans="1:4">
      <c r="A18" s="13" t="s">
        <v>172</v>
      </c>
      <c r="B18" s="122" t="s">
        <v>338</v>
      </c>
      <c r="C18" s="32" t="s">
        <v>97</v>
      </c>
      <c r="D18" s="100" t="s">
        <v>9</v>
      </c>
    </row>
    <row r="19" spans="1:4">
      <c r="A19" s="13" t="s">
        <v>552</v>
      </c>
      <c r="B19" s="122" t="s">
        <v>323</v>
      </c>
      <c r="C19" s="32" t="s">
        <v>183</v>
      </c>
      <c r="D19" s="100" t="s">
        <v>10</v>
      </c>
    </row>
    <row r="20" spans="1:4">
      <c r="A20" s="13" t="s">
        <v>163</v>
      </c>
      <c r="B20" s="122" t="s">
        <v>339</v>
      </c>
      <c r="C20" s="32" t="s">
        <v>99</v>
      </c>
      <c r="D20" s="101" t="s">
        <v>108</v>
      </c>
    </row>
    <row r="21" spans="1:4">
      <c r="A21" s="99" t="s">
        <v>242</v>
      </c>
      <c r="B21" s="122" t="s">
        <v>340</v>
      </c>
      <c r="C21" s="32" t="s">
        <v>109</v>
      </c>
      <c r="D21" s="101" t="s">
        <v>110</v>
      </c>
    </row>
    <row r="22" spans="1:4">
      <c r="A22" s="13" t="s">
        <v>176</v>
      </c>
      <c r="B22" s="122" t="s">
        <v>341</v>
      </c>
      <c r="C22" s="13" t="s">
        <v>209</v>
      </c>
      <c r="D22" s="13" t="s">
        <v>210</v>
      </c>
    </row>
    <row r="23" spans="1:4">
      <c r="A23" s="13" t="s">
        <v>155</v>
      </c>
      <c r="B23" s="122" t="s">
        <v>342</v>
      </c>
      <c r="C23" s="32" t="s">
        <v>100</v>
      </c>
      <c r="D23" s="100" t="s">
        <v>20</v>
      </c>
    </row>
    <row r="24" spans="1:4">
      <c r="A24" s="13" t="s">
        <v>152</v>
      </c>
      <c r="B24" s="122" t="s">
        <v>343</v>
      </c>
      <c r="C24" s="32" t="s">
        <v>211</v>
      </c>
      <c r="D24" s="100" t="s">
        <v>212</v>
      </c>
    </row>
    <row r="25" spans="1:4">
      <c r="A25" s="99" t="s">
        <v>238</v>
      </c>
      <c r="B25" s="122" t="s">
        <v>344</v>
      </c>
      <c r="C25" s="32" t="s">
        <v>101</v>
      </c>
      <c r="D25" s="100" t="s">
        <v>89</v>
      </c>
    </row>
    <row r="26" spans="1:4">
      <c r="A26" s="13" t="s">
        <v>171</v>
      </c>
      <c r="B26" s="122" t="s">
        <v>345</v>
      </c>
      <c r="C26" s="32" t="s">
        <v>92</v>
      </c>
      <c r="D26" s="100" t="s">
        <v>213</v>
      </c>
    </row>
    <row r="27" spans="1:4">
      <c r="A27" s="13" t="s">
        <v>524</v>
      </c>
      <c r="B27" s="122" t="s">
        <v>346</v>
      </c>
      <c r="C27" s="32" t="s">
        <v>14</v>
      </c>
      <c r="D27" s="100" t="s">
        <v>17</v>
      </c>
    </row>
    <row r="28" spans="1:4">
      <c r="A28" s="13" t="s">
        <v>174</v>
      </c>
      <c r="B28" s="122" t="s">
        <v>347</v>
      </c>
      <c r="C28" s="32" t="s">
        <v>102</v>
      </c>
      <c r="D28" s="100" t="s">
        <v>0</v>
      </c>
    </row>
    <row r="29" spans="1:4">
      <c r="A29" s="13" t="s">
        <v>162</v>
      </c>
      <c r="B29" s="122" t="s">
        <v>348</v>
      </c>
      <c r="C29" s="32" t="s">
        <v>104</v>
      </c>
      <c r="D29" s="100" t="s">
        <v>18</v>
      </c>
    </row>
    <row r="30" spans="1:4">
      <c r="A30" s="13" t="s">
        <v>165</v>
      </c>
      <c r="B30" s="122" t="s">
        <v>349</v>
      </c>
      <c r="C30" s="100" t="s">
        <v>1</v>
      </c>
      <c r="D30" s="100" t="s">
        <v>19</v>
      </c>
    </row>
    <row r="31" spans="1:4">
      <c r="A31" s="99" t="s">
        <v>243</v>
      </c>
      <c r="B31" s="122" t="s">
        <v>350</v>
      </c>
      <c r="C31" s="13" t="s">
        <v>214</v>
      </c>
      <c r="D31" s="13" t="s">
        <v>215</v>
      </c>
    </row>
    <row r="32" spans="1:4">
      <c r="A32" s="13" t="s">
        <v>222</v>
      </c>
      <c r="B32" s="122" t="s">
        <v>351</v>
      </c>
      <c r="C32" s="32" t="s">
        <v>216</v>
      </c>
      <c r="D32" s="100" t="s">
        <v>111</v>
      </c>
    </row>
    <row r="33" spans="1:4">
      <c r="A33" s="13" t="s">
        <v>173</v>
      </c>
      <c r="B33" s="122" t="s">
        <v>352</v>
      </c>
      <c r="C33" s="100" t="s">
        <v>106</v>
      </c>
      <c r="D33" s="100" t="s">
        <v>107</v>
      </c>
    </row>
    <row r="34" spans="1:4">
      <c r="A34" s="13" t="s">
        <v>160</v>
      </c>
      <c r="B34" s="122" t="s">
        <v>353</v>
      </c>
      <c r="C34" s="100" t="s">
        <v>105</v>
      </c>
      <c r="D34" s="100" t="s">
        <v>12</v>
      </c>
    </row>
    <row r="35" spans="1:4">
      <c r="A35" s="13" t="s">
        <v>168</v>
      </c>
      <c r="B35" s="122" t="s">
        <v>354</v>
      </c>
      <c r="C35" s="32" t="s">
        <v>4</v>
      </c>
      <c r="D35" s="100" t="s">
        <v>140</v>
      </c>
    </row>
    <row r="36" spans="1:4">
      <c r="A36" s="13" t="s">
        <v>221</v>
      </c>
      <c r="B36" s="122" t="s">
        <v>355</v>
      </c>
      <c r="C36" s="32" t="s">
        <v>103</v>
      </c>
      <c r="D36" s="100" t="s">
        <v>546</v>
      </c>
    </row>
  </sheetData>
  <sheetProtection algorithmName="SHA-512" hashValue="J67dVrdgqBCuEYgfsMu21rEw19uCeIOVPbrXkP6o/xcSj8BG8oVf6TfqJ+1BX6QY+1Bzksmx8W6zuzrPqD2FpA==" saltValue="XzNk3xReL3eHvgE4EGjMcg==" spinCount="100000" sheet="1" scenarios="1" insertRows="0" autoFilter="0"/>
  <autoFilter ref="A1:E35"/>
  <sortState ref="A2:J35">
    <sortCondition ref="A1:A35"/>
    <sortCondition ref="B1:B35"/>
  </sortState>
  <printOptions horizontalCentered="1" gridLines="1"/>
  <pageMargins left="0.39370078740157483" right="0.39370078740157483" top="0.39370078740157483" bottom="0.39370078740157483" header="0.39370078740157483" footer="0.39370078740157483"/>
  <pageSetup paperSize="9" scale="8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FF00"/>
    <pageSetUpPr fitToPage="1"/>
  </sheetPr>
  <dimension ref="A1:I487"/>
  <sheetViews>
    <sheetView zoomScale="85" zoomScaleNormal="85" workbookViewId="0">
      <pane ySplit="1" topLeftCell="A2" activePane="bottomLeft" state="frozen"/>
      <selection pane="bottomLeft" activeCell="A11" sqref="A11"/>
    </sheetView>
  </sheetViews>
  <sheetFormatPr baseColWidth="10" defaultColWidth="11.42578125" defaultRowHeight="15"/>
  <cols>
    <col min="1" max="1" width="17.85546875" style="94" bestFit="1" customWidth="1"/>
    <col min="2" max="2" width="33.28515625" style="13" bestFit="1" customWidth="1"/>
    <col min="3" max="3" width="17.7109375" style="13" bestFit="1" customWidth="1"/>
    <col min="4" max="4" width="13.42578125" style="5" bestFit="1" customWidth="1"/>
    <col min="5" max="5" width="14.5703125" style="95" bestFit="1" customWidth="1"/>
    <col min="6" max="6" width="42.28515625" style="13" bestFit="1" customWidth="1"/>
    <col min="7" max="7" width="9.140625" style="139" customWidth="1"/>
    <col min="8" max="8" width="22.7109375" style="13" bestFit="1" customWidth="1"/>
    <col min="9" max="9" width="15.42578125" style="13" customWidth="1"/>
    <col min="10" max="16384" width="11.42578125" style="13"/>
  </cols>
  <sheetData>
    <row r="1" spans="1:9" s="32" customFormat="1" ht="30" customHeight="1">
      <c r="A1" s="91" t="s">
        <v>26</v>
      </c>
      <c r="B1" s="92" t="s">
        <v>177</v>
      </c>
      <c r="C1" s="92" t="s">
        <v>147</v>
      </c>
      <c r="D1" s="4" t="s">
        <v>29</v>
      </c>
      <c r="E1" s="93" t="s">
        <v>25</v>
      </c>
      <c r="F1" s="92" t="s">
        <v>148</v>
      </c>
      <c r="G1" s="136" t="s">
        <v>486</v>
      </c>
      <c r="H1" s="137" t="s">
        <v>487</v>
      </c>
      <c r="I1" s="138">
        <v>46057</v>
      </c>
    </row>
    <row r="2" spans="1:9">
      <c r="A2" s="94">
        <v>9468308</v>
      </c>
      <c r="B2" s="13" t="s">
        <v>489</v>
      </c>
      <c r="C2" s="13" t="s">
        <v>490</v>
      </c>
      <c r="D2" s="5">
        <v>500</v>
      </c>
      <c r="E2" s="95">
        <v>8941282</v>
      </c>
      <c r="F2" s="13" t="s">
        <v>239</v>
      </c>
      <c r="G2" s="139" t="s">
        <v>320</v>
      </c>
    </row>
    <row r="3" spans="1:9">
      <c r="A3" s="94">
        <v>9466134</v>
      </c>
      <c r="B3" s="13" t="s">
        <v>312</v>
      </c>
      <c r="C3" s="13" t="s">
        <v>313</v>
      </c>
      <c r="D3" s="5">
        <v>500</v>
      </c>
      <c r="E3" s="95">
        <v>8940073</v>
      </c>
      <c r="F3" s="13" t="s">
        <v>237</v>
      </c>
      <c r="G3" s="139" t="s">
        <v>320</v>
      </c>
    </row>
    <row r="4" spans="1:9">
      <c r="A4" s="94">
        <v>9468885</v>
      </c>
      <c r="B4" s="13" t="s">
        <v>553</v>
      </c>
      <c r="C4" s="13" t="s">
        <v>277</v>
      </c>
      <c r="D4" s="5">
        <v>500</v>
      </c>
      <c r="E4" s="95">
        <v>8940073</v>
      </c>
      <c r="F4" s="13" t="s">
        <v>237</v>
      </c>
      <c r="G4" s="139" t="s">
        <v>320</v>
      </c>
    </row>
    <row r="5" spans="1:9">
      <c r="A5" s="94">
        <v>9470456</v>
      </c>
      <c r="B5" s="13" t="s">
        <v>1020</v>
      </c>
      <c r="C5" s="13" t="s">
        <v>1021</v>
      </c>
      <c r="D5" s="5">
        <v>500</v>
      </c>
      <c r="E5" s="95">
        <v>8940976</v>
      </c>
      <c r="F5" s="13" t="s">
        <v>222</v>
      </c>
      <c r="G5" s="139" t="s">
        <v>320</v>
      </c>
    </row>
    <row r="6" spans="1:9">
      <c r="A6" s="94">
        <v>9470208</v>
      </c>
      <c r="B6" s="13" t="s">
        <v>930</v>
      </c>
      <c r="C6" s="13" t="s">
        <v>603</v>
      </c>
      <c r="D6" s="5">
        <v>500</v>
      </c>
      <c r="E6" s="95">
        <v>8940070</v>
      </c>
      <c r="F6" s="13" t="s">
        <v>170</v>
      </c>
      <c r="G6" s="139" t="s">
        <v>320</v>
      </c>
    </row>
    <row r="7" spans="1:9">
      <c r="A7" s="94">
        <v>9467740</v>
      </c>
      <c r="B7" s="13" t="s">
        <v>364</v>
      </c>
      <c r="C7" s="13" t="s">
        <v>365</v>
      </c>
      <c r="D7" s="5">
        <v>500</v>
      </c>
      <c r="E7" s="95">
        <v>8940073</v>
      </c>
      <c r="F7" s="13" t="s">
        <v>237</v>
      </c>
      <c r="G7" s="139" t="s">
        <v>320</v>
      </c>
    </row>
    <row r="8" spans="1:9">
      <c r="A8" s="94">
        <v>9470054</v>
      </c>
      <c r="B8" s="13" t="s">
        <v>976</v>
      </c>
      <c r="C8" s="13" t="s">
        <v>977</v>
      </c>
      <c r="D8" s="5">
        <v>500</v>
      </c>
      <c r="E8" s="95">
        <v>8940926</v>
      </c>
      <c r="F8" s="13" t="s">
        <v>238</v>
      </c>
      <c r="G8" s="139" t="s">
        <v>320</v>
      </c>
    </row>
    <row r="9" spans="1:9">
      <c r="A9" s="94">
        <v>9467589</v>
      </c>
      <c r="B9" s="13" t="s">
        <v>976</v>
      </c>
      <c r="C9" s="13" t="s">
        <v>978</v>
      </c>
      <c r="D9" s="5">
        <v>500</v>
      </c>
      <c r="E9" s="95">
        <v>8940926</v>
      </c>
      <c r="F9" s="13" t="s">
        <v>238</v>
      </c>
      <c r="G9" s="139" t="s">
        <v>320</v>
      </c>
    </row>
    <row r="10" spans="1:9">
      <c r="A10" s="94">
        <v>9464828</v>
      </c>
      <c r="B10" s="13" t="s">
        <v>492</v>
      </c>
      <c r="C10" s="13" t="s">
        <v>493</v>
      </c>
      <c r="D10" s="5">
        <v>500</v>
      </c>
      <c r="E10" s="95">
        <v>8940655</v>
      </c>
      <c r="F10" s="13" t="s">
        <v>243</v>
      </c>
      <c r="G10" s="139" t="s">
        <v>320</v>
      </c>
    </row>
    <row r="11" spans="1:9">
      <c r="A11" s="94">
        <v>9469410</v>
      </c>
      <c r="B11" s="13" t="s">
        <v>554</v>
      </c>
      <c r="C11" s="13" t="s">
        <v>555</v>
      </c>
      <c r="D11" s="5">
        <v>500</v>
      </c>
      <c r="E11" s="95">
        <v>8940052</v>
      </c>
      <c r="F11" s="13" t="s">
        <v>240</v>
      </c>
      <c r="G11" s="139" t="s">
        <v>320</v>
      </c>
    </row>
    <row r="12" spans="1:9">
      <c r="A12" s="94">
        <v>9469908</v>
      </c>
      <c r="B12" s="13" t="s">
        <v>556</v>
      </c>
      <c r="C12" s="13" t="s">
        <v>557</v>
      </c>
      <c r="D12" s="5">
        <v>500</v>
      </c>
      <c r="E12" s="95">
        <v>8940459</v>
      </c>
      <c r="F12" s="13" t="s">
        <v>165</v>
      </c>
      <c r="G12" s="139" t="s">
        <v>320</v>
      </c>
    </row>
    <row r="13" spans="1:9">
      <c r="A13" s="94">
        <v>9469271</v>
      </c>
      <c r="B13" s="13" t="s">
        <v>558</v>
      </c>
      <c r="C13" s="13" t="s">
        <v>303</v>
      </c>
      <c r="D13" s="5">
        <v>500</v>
      </c>
      <c r="E13" s="95">
        <v>8940549</v>
      </c>
      <c r="F13" s="13" t="s">
        <v>160</v>
      </c>
      <c r="G13" s="139" t="s">
        <v>320</v>
      </c>
    </row>
    <row r="14" spans="1:9">
      <c r="A14" s="94">
        <v>9469987</v>
      </c>
      <c r="B14" s="13" t="s">
        <v>559</v>
      </c>
      <c r="C14" s="13" t="s">
        <v>560</v>
      </c>
      <c r="D14" s="5">
        <v>500</v>
      </c>
      <c r="E14" s="95">
        <v>8940655</v>
      </c>
      <c r="F14" s="13" t="s">
        <v>243</v>
      </c>
      <c r="G14" s="139" t="s">
        <v>320</v>
      </c>
    </row>
    <row r="15" spans="1:9">
      <c r="A15" s="94">
        <v>9469554</v>
      </c>
      <c r="B15" s="13" t="s">
        <v>561</v>
      </c>
      <c r="C15" s="13" t="s">
        <v>562</v>
      </c>
      <c r="D15" s="5">
        <v>500</v>
      </c>
      <c r="E15" s="95">
        <v>8940976</v>
      </c>
      <c r="F15" s="13" t="s">
        <v>222</v>
      </c>
      <c r="G15" s="139" t="s">
        <v>320</v>
      </c>
    </row>
    <row r="16" spans="1:9">
      <c r="A16" s="94">
        <v>9469550</v>
      </c>
      <c r="B16" s="13" t="s">
        <v>563</v>
      </c>
      <c r="C16" s="13" t="s">
        <v>564</v>
      </c>
      <c r="D16" s="5">
        <v>500</v>
      </c>
      <c r="E16" s="95">
        <v>8940448</v>
      </c>
      <c r="F16" s="13" t="s">
        <v>221</v>
      </c>
      <c r="G16" s="139" t="s">
        <v>320</v>
      </c>
    </row>
    <row r="17" spans="1:7">
      <c r="A17" s="94">
        <v>9469152</v>
      </c>
      <c r="B17" s="13" t="s">
        <v>565</v>
      </c>
      <c r="C17" s="13" t="s">
        <v>566</v>
      </c>
      <c r="D17" s="5">
        <v>500</v>
      </c>
      <c r="E17" s="95">
        <v>8940524</v>
      </c>
      <c r="F17" s="13" t="s">
        <v>163</v>
      </c>
      <c r="G17" s="139" t="s">
        <v>320</v>
      </c>
    </row>
    <row r="18" spans="1:7">
      <c r="A18" s="94">
        <v>9470262</v>
      </c>
      <c r="B18" s="13" t="s">
        <v>919</v>
      </c>
      <c r="C18" s="13" t="s">
        <v>169</v>
      </c>
      <c r="D18" s="5">
        <v>500</v>
      </c>
      <c r="E18" s="95">
        <v>8940458</v>
      </c>
      <c r="F18" s="13" t="s">
        <v>241</v>
      </c>
      <c r="G18" s="139" t="s">
        <v>320</v>
      </c>
    </row>
    <row r="19" spans="1:7">
      <c r="A19" s="94">
        <v>9469824</v>
      </c>
      <c r="B19" s="13" t="s">
        <v>567</v>
      </c>
      <c r="C19" s="13" t="s">
        <v>568</v>
      </c>
      <c r="D19" s="5">
        <v>500</v>
      </c>
      <c r="E19" s="95">
        <v>8940012</v>
      </c>
      <c r="F19" s="13" t="s">
        <v>363</v>
      </c>
      <c r="G19" s="139" t="s">
        <v>320</v>
      </c>
    </row>
    <row r="20" spans="1:7">
      <c r="A20" s="94">
        <v>9470136</v>
      </c>
      <c r="B20" s="13" t="s">
        <v>1000</v>
      </c>
      <c r="C20" s="13" t="s">
        <v>1001</v>
      </c>
      <c r="D20" s="5">
        <v>500</v>
      </c>
      <c r="E20" s="95">
        <v>8940976</v>
      </c>
      <c r="F20" s="13" t="s">
        <v>222</v>
      </c>
      <c r="G20" s="139" t="s">
        <v>320</v>
      </c>
    </row>
    <row r="21" spans="1:7">
      <c r="A21" s="94">
        <v>9469813</v>
      </c>
      <c r="B21" s="13" t="s">
        <v>494</v>
      </c>
      <c r="C21" s="13" t="s">
        <v>569</v>
      </c>
      <c r="D21" s="5">
        <v>500</v>
      </c>
      <c r="E21" s="95">
        <v>8940872</v>
      </c>
      <c r="F21" s="13" t="s">
        <v>157</v>
      </c>
      <c r="G21" s="139" t="s">
        <v>320</v>
      </c>
    </row>
    <row r="22" spans="1:7">
      <c r="A22" s="94">
        <v>9468884</v>
      </c>
      <c r="B22" s="13" t="s">
        <v>570</v>
      </c>
      <c r="C22" s="13" t="s">
        <v>277</v>
      </c>
      <c r="D22" s="5">
        <v>500</v>
      </c>
      <c r="E22" s="95">
        <v>8940073</v>
      </c>
      <c r="F22" s="13" t="s">
        <v>237</v>
      </c>
      <c r="G22" s="139" t="s">
        <v>320</v>
      </c>
    </row>
    <row r="23" spans="1:7">
      <c r="A23" s="94">
        <v>9469997</v>
      </c>
      <c r="B23" s="13" t="s">
        <v>571</v>
      </c>
      <c r="C23" s="13" t="s">
        <v>143</v>
      </c>
      <c r="D23" s="5">
        <v>500</v>
      </c>
      <c r="E23" s="95">
        <v>8941359</v>
      </c>
      <c r="F23" s="13" t="s">
        <v>173</v>
      </c>
      <c r="G23" s="139" t="s">
        <v>320</v>
      </c>
    </row>
    <row r="24" spans="1:7">
      <c r="A24" s="94">
        <v>9468286</v>
      </c>
      <c r="B24" s="13" t="s">
        <v>283</v>
      </c>
      <c r="C24" s="13" t="s">
        <v>495</v>
      </c>
      <c r="D24" s="5">
        <v>506</v>
      </c>
      <c r="E24" s="95">
        <v>8940976</v>
      </c>
      <c r="F24" s="13" t="s">
        <v>222</v>
      </c>
      <c r="G24" s="139" t="s">
        <v>320</v>
      </c>
    </row>
    <row r="25" spans="1:7">
      <c r="A25" s="94">
        <v>9469822</v>
      </c>
      <c r="B25" s="13" t="s">
        <v>572</v>
      </c>
      <c r="C25" s="13" t="s">
        <v>573</v>
      </c>
      <c r="D25" s="5">
        <v>500</v>
      </c>
      <c r="E25" s="95">
        <v>8940326</v>
      </c>
      <c r="F25" s="13" t="s">
        <v>167</v>
      </c>
      <c r="G25" s="139" t="s">
        <v>320</v>
      </c>
    </row>
    <row r="26" spans="1:7">
      <c r="A26" s="94">
        <v>9468335</v>
      </c>
      <c r="B26" s="13" t="s">
        <v>931</v>
      </c>
      <c r="C26" s="13" t="s">
        <v>229</v>
      </c>
      <c r="D26" s="5">
        <v>500</v>
      </c>
      <c r="E26" s="95">
        <v>8940070</v>
      </c>
      <c r="F26" s="13" t="s">
        <v>170</v>
      </c>
      <c r="G26" s="139" t="s">
        <v>320</v>
      </c>
    </row>
    <row r="27" spans="1:7">
      <c r="A27" s="94">
        <v>9463813</v>
      </c>
      <c r="B27" s="13" t="s">
        <v>245</v>
      </c>
      <c r="C27" s="13" t="s">
        <v>255</v>
      </c>
      <c r="D27" s="5">
        <v>500</v>
      </c>
      <c r="E27" s="95">
        <v>8940073</v>
      </c>
      <c r="F27" s="13" t="s">
        <v>237</v>
      </c>
      <c r="G27" s="139" t="s">
        <v>320</v>
      </c>
    </row>
    <row r="28" spans="1:7">
      <c r="A28" s="94">
        <v>9469842</v>
      </c>
      <c r="B28" s="13" t="s">
        <v>574</v>
      </c>
      <c r="C28" s="13" t="s">
        <v>575</v>
      </c>
      <c r="D28" s="5">
        <v>500</v>
      </c>
      <c r="E28" s="95">
        <v>8940549</v>
      </c>
      <c r="F28" s="13" t="s">
        <v>160</v>
      </c>
      <c r="G28" s="139" t="s">
        <v>320</v>
      </c>
    </row>
    <row r="29" spans="1:7">
      <c r="A29" s="94">
        <v>9469482</v>
      </c>
      <c r="B29" s="13" t="s">
        <v>576</v>
      </c>
      <c r="C29" s="13" t="s">
        <v>236</v>
      </c>
      <c r="D29" s="5">
        <v>500</v>
      </c>
      <c r="E29" s="95">
        <v>8940894</v>
      </c>
      <c r="F29" s="13" t="s">
        <v>155</v>
      </c>
      <c r="G29" s="139" t="s">
        <v>320</v>
      </c>
    </row>
    <row r="30" spans="1:7">
      <c r="A30" s="94">
        <v>9469651</v>
      </c>
      <c r="B30" s="13" t="s">
        <v>577</v>
      </c>
      <c r="C30" s="13" t="s">
        <v>578</v>
      </c>
      <c r="D30" s="5">
        <v>500</v>
      </c>
      <c r="E30" s="95">
        <v>8940448</v>
      </c>
      <c r="F30" s="13" t="s">
        <v>221</v>
      </c>
      <c r="G30" s="139" t="s">
        <v>320</v>
      </c>
    </row>
    <row r="31" spans="1:7">
      <c r="A31" s="94">
        <v>9469920</v>
      </c>
      <c r="B31" s="13" t="s">
        <v>579</v>
      </c>
      <c r="C31" s="13" t="s">
        <v>376</v>
      </c>
      <c r="D31" s="5">
        <v>500</v>
      </c>
      <c r="E31" s="95">
        <v>8940052</v>
      </c>
      <c r="F31" s="13" t="s">
        <v>240</v>
      </c>
      <c r="G31" s="139" t="s">
        <v>320</v>
      </c>
    </row>
    <row r="32" spans="1:7">
      <c r="A32" s="94">
        <v>9469919</v>
      </c>
      <c r="B32" s="13" t="s">
        <v>579</v>
      </c>
      <c r="C32" s="13" t="s">
        <v>580</v>
      </c>
      <c r="D32" s="5">
        <v>500</v>
      </c>
      <c r="E32" s="95">
        <v>8940052</v>
      </c>
      <c r="F32" s="13" t="s">
        <v>240</v>
      </c>
      <c r="G32" s="139" t="s">
        <v>320</v>
      </c>
    </row>
    <row r="33" spans="1:7">
      <c r="A33" s="94">
        <v>9469895</v>
      </c>
      <c r="B33" s="13" t="s">
        <v>581</v>
      </c>
      <c r="C33" s="13" t="s">
        <v>143</v>
      </c>
      <c r="D33" s="5">
        <v>500</v>
      </c>
      <c r="E33" s="95">
        <v>8940096</v>
      </c>
      <c r="F33" s="13" t="s">
        <v>168</v>
      </c>
      <c r="G33" s="139" t="s">
        <v>320</v>
      </c>
    </row>
    <row r="34" spans="1:7">
      <c r="A34" s="94">
        <v>9470479</v>
      </c>
      <c r="B34" s="13" t="s">
        <v>1022</v>
      </c>
      <c r="C34" s="13" t="s">
        <v>235</v>
      </c>
      <c r="D34" s="5">
        <v>500</v>
      </c>
      <c r="E34" s="95">
        <v>8940052</v>
      </c>
      <c r="F34" s="13" t="s">
        <v>240</v>
      </c>
      <c r="G34" s="139" t="s">
        <v>320</v>
      </c>
    </row>
    <row r="35" spans="1:7">
      <c r="A35" s="94">
        <v>9469468</v>
      </c>
      <c r="B35" s="13" t="s">
        <v>582</v>
      </c>
      <c r="C35" s="13" t="s">
        <v>583</v>
      </c>
      <c r="D35" s="5">
        <v>500</v>
      </c>
      <c r="E35" s="95">
        <v>8940030</v>
      </c>
      <c r="F35" s="13" t="s">
        <v>153</v>
      </c>
      <c r="G35" s="139" t="s">
        <v>320</v>
      </c>
    </row>
    <row r="36" spans="1:7">
      <c r="A36" s="94">
        <v>9469990</v>
      </c>
      <c r="B36" s="13" t="s">
        <v>584</v>
      </c>
      <c r="C36" s="13" t="s">
        <v>585</v>
      </c>
      <c r="D36" s="5">
        <v>500</v>
      </c>
      <c r="E36" s="95">
        <v>8941359</v>
      </c>
      <c r="F36" s="13" t="s">
        <v>173</v>
      </c>
      <c r="G36" s="139" t="s">
        <v>320</v>
      </c>
    </row>
    <row r="37" spans="1:7">
      <c r="A37" s="94">
        <v>9467052</v>
      </c>
      <c r="B37" s="13" t="s">
        <v>373</v>
      </c>
      <c r="C37" s="13" t="s">
        <v>315</v>
      </c>
      <c r="D37" s="5">
        <v>500</v>
      </c>
      <c r="E37" s="95">
        <v>8940052</v>
      </c>
      <c r="F37" s="13" t="s">
        <v>240</v>
      </c>
      <c r="G37" s="139" t="s">
        <v>320</v>
      </c>
    </row>
    <row r="38" spans="1:7">
      <c r="A38" s="94">
        <v>9467986</v>
      </c>
      <c r="B38" s="13" t="s">
        <v>496</v>
      </c>
      <c r="C38" s="13" t="s">
        <v>249</v>
      </c>
      <c r="D38" s="5">
        <v>500</v>
      </c>
      <c r="E38" s="95">
        <v>8941282</v>
      </c>
      <c r="F38" s="13" t="s">
        <v>239</v>
      </c>
      <c r="G38" s="139" t="s">
        <v>320</v>
      </c>
    </row>
    <row r="39" spans="1:7">
      <c r="A39" s="94">
        <v>9469158</v>
      </c>
      <c r="B39" s="13" t="s">
        <v>586</v>
      </c>
      <c r="C39" s="13" t="s">
        <v>149</v>
      </c>
      <c r="D39" s="5">
        <v>500</v>
      </c>
      <c r="E39" s="95">
        <v>8940524</v>
      </c>
      <c r="F39" s="13" t="s">
        <v>163</v>
      </c>
      <c r="G39" s="139" t="s">
        <v>320</v>
      </c>
    </row>
    <row r="40" spans="1:7">
      <c r="A40" s="94">
        <v>9469042</v>
      </c>
      <c r="B40" s="13" t="s">
        <v>587</v>
      </c>
      <c r="C40" s="13" t="s">
        <v>230</v>
      </c>
      <c r="D40" s="5">
        <v>500</v>
      </c>
      <c r="E40" s="95">
        <v>8940096</v>
      </c>
      <c r="F40" s="13" t="s">
        <v>168</v>
      </c>
      <c r="G40" s="139" t="s">
        <v>320</v>
      </c>
    </row>
    <row r="41" spans="1:7">
      <c r="A41" s="94">
        <v>9469477</v>
      </c>
      <c r="B41" s="13" t="s">
        <v>588</v>
      </c>
      <c r="C41" s="13" t="s">
        <v>235</v>
      </c>
      <c r="D41" s="5">
        <v>500</v>
      </c>
      <c r="E41" s="95">
        <v>8940052</v>
      </c>
      <c r="F41" s="13" t="s">
        <v>240</v>
      </c>
      <c r="G41" s="139" t="s">
        <v>320</v>
      </c>
    </row>
    <row r="42" spans="1:7">
      <c r="A42" s="94">
        <v>9467356</v>
      </c>
      <c r="B42" s="13" t="s">
        <v>377</v>
      </c>
      <c r="C42" s="13" t="s">
        <v>378</v>
      </c>
      <c r="D42" s="5">
        <v>500</v>
      </c>
      <c r="E42" s="95">
        <v>8940052</v>
      </c>
      <c r="F42" s="13" t="s">
        <v>240</v>
      </c>
      <c r="G42" s="139" t="s">
        <v>320</v>
      </c>
    </row>
    <row r="43" spans="1:7">
      <c r="A43" s="94">
        <v>9469556</v>
      </c>
      <c r="B43" s="13" t="s">
        <v>589</v>
      </c>
      <c r="C43" s="13" t="s">
        <v>414</v>
      </c>
      <c r="D43" s="5">
        <v>500</v>
      </c>
      <c r="E43" s="95">
        <v>8940976</v>
      </c>
      <c r="F43" s="13" t="s">
        <v>222</v>
      </c>
      <c r="G43" s="139" t="s">
        <v>320</v>
      </c>
    </row>
    <row r="44" spans="1:7">
      <c r="A44" s="94">
        <v>9469415</v>
      </c>
      <c r="B44" s="13" t="s">
        <v>590</v>
      </c>
      <c r="C44" s="13" t="s">
        <v>591</v>
      </c>
      <c r="D44" s="5">
        <v>500</v>
      </c>
      <c r="E44" s="95">
        <v>8940894</v>
      </c>
      <c r="F44" s="13" t="s">
        <v>155</v>
      </c>
      <c r="G44" s="139" t="s">
        <v>320</v>
      </c>
    </row>
    <row r="45" spans="1:7">
      <c r="A45" s="94">
        <v>9469701</v>
      </c>
      <c r="B45" s="13" t="s">
        <v>590</v>
      </c>
      <c r="C45" s="13" t="s">
        <v>592</v>
      </c>
      <c r="D45" s="5">
        <v>500</v>
      </c>
      <c r="E45" s="95">
        <v>8940894</v>
      </c>
      <c r="F45" s="13" t="s">
        <v>155</v>
      </c>
      <c r="G45" s="139" t="s">
        <v>320</v>
      </c>
    </row>
    <row r="46" spans="1:7">
      <c r="A46" s="94">
        <v>9467642</v>
      </c>
      <c r="B46" s="13" t="s">
        <v>379</v>
      </c>
      <c r="C46" s="13" t="s">
        <v>380</v>
      </c>
      <c r="D46" s="5">
        <v>500</v>
      </c>
      <c r="E46" s="95">
        <v>8940073</v>
      </c>
      <c r="F46" s="13" t="s">
        <v>237</v>
      </c>
      <c r="G46" s="139" t="s">
        <v>320</v>
      </c>
    </row>
    <row r="47" spans="1:7">
      <c r="A47" s="94">
        <v>9470192</v>
      </c>
      <c r="B47" s="13" t="s">
        <v>972</v>
      </c>
      <c r="C47" s="13" t="s">
        <v>973</v>
      </c>
      <c r="D47" s="5">
        <v>500</v>
      </c>
      <c r="E47" s="95">
        <v>8940482</v>
      </c>
      <c r="F47" s="13" t="s">
        <v>152</v>
      </c>
      <c r="G47" s="139" t="s">
        <v>320</v>
      </c>
    </row>
    <row r="48" spans="1:7">
      <c r="A48" s="94">
        <v>9469344</v>
      </c>
      <c r="B48" s="13" t="s">
        <v>593</v>
      </c>
      <c r="C48" s="13" t="s">
        <v>594</v>
      </c>
      <c r="D48" s="5">
        <v>500</v>
      </c>
      <c r="E48" s="95">
        <v>8940448</v>
      </c>
      <c r="F48" s="13" t="s">
        <v>221</v>
      </c>
      <c r="G48" s="139" t="s">
        <v>320</v>
      </c>
    </row>
    <row r="49" spans="1:7">
      <c r="A49" s="94">
        <v>9469953</v>
      </c>
      <c r="B49" s="13" t="s">
        <v>595</v>
      </c>
      <c r="C49" s="13" t="s">
        <v>596</v>
      </c>
      <c r="D49" s="5">
        <v>500</v>
      </c>
      <c r="E49" s="95">
        <v>8940052</v>
      </c>
      <c r="F49" s="13" t="s">
        <v>240</v>
      </c>
      <c r="G49" s="139" t="s">
        <v>320</v>
      </c>
    </row>
    <row r="50" spans="1:7">
      <c r="A50" s="94">
        <v>9468898</v>
      </c>
      <c r="B50" s="13" t="s">
        <v>597</v>
      </c>
      <c r="C50" s="13" t="s">
        <v>414</v>
      </c>
      <c r="D50" s="5">
        <v>500</v>
      </c>
      <c r="E50" s="95">
        <v>8940096</v>
      </c>
      <c r="F50" s="13" t="s">
        <v>168</v>
      </c>
      <c r="G50" s="139" t="s">
        <v>320</v>
      </c>
    </row>
    <row r="51" spans="1:7">
      <c r="A51" s="94">
        <v>9469882</v>
      </c>
      <c r="B51" s="13" t="s">
        <v>598</v>
      </c>
      <c r="C51" s="13" t="s">
        <v>599</v>
      </c>
      <c r="D51" s="5">
        <v>500</v>
      </c>
      <c r="E51" s="95">
        <v>8940073</v>
      </c>
      <c r="F51" s="13" t="s">
        <v>237</v>
      </c>
      <c r="G51" s="139" t="s">
        <v>320</v>
      </c>
    </row>
    <row r="52" spans="1:7">
      <c r="A52" s="94">
        <v>9469204</v>
      </c>
      <c r="B52" s="13" t="s">
        <v>600</v>
      </c>
      <c r="C52" s="13" t="s">
        <v>244</v>
      </c>
      <c r="D52" s="5">
        <v>500</v>
      </c>
      <c r="E52" s="95">
        <v>8940448</v>
      </c>
      <c r="F52" s="13" t="s">
        <v>221</v>
      </c>
      <c r="G52" s="139" t="s">
        <v>320</v>
      </c>
    </row>
    <row r="53" spans="1:7">
      <c r="A53" s="94">
        <v>9469205</v>
      </c>
      <c r="B53" s="13" t="s">
        <v>600</v>
      </c>
      <c r="C53" s="13" t="s">
        <v>601</v>
      </c>
      <c r="D53" s="5">
        <v>500</v>
      </c>
      <c r="E53" s="95">
        <v>8940448</v>
      </c>
      <c r="F53" s="13" t="s">
        <v>221</v>
      </c>
      <c r="G53" s="139" t="s">
        <v>320</v>
      </c>
    </row>
    <row r="54" spans="1:7">
      <c r="A54" s="94">
        <v>9469899</v>
      </c>
      <c r="B54" s="13" t="s">
        <v>602</v>
      </c>
      <c r="C54" s="13" t="s">
        <v>603</v>
      </c>
      <c r="D54" s="5">
        <v>500</v>
      </c>
      <c r="E54" s="95">
        <v>8940448</v>
      </c>
      <c r="F54" s="13" t="s">
        <v>221</v>
      </c>
      <c r="G54" s="139" t="s">
        <v>320</v>
      </c>
    </row>
    <row r="55" spans="1:7">
      <c r="A55" s="94">
        <v>9470198</v>
      </c>
      <c r="B55" s="13" t="s">
        <v>979</v>
      </c>
      <c r="C55" s="13" t="s">
        <v>980</v>
      </c>
      <c r="D55" s="5">
        <v>500</v>
      </c>
      <c r="E55" s="95">
        <v>8940926</v>
      </c>
      <c r="F55" s="13" t="s">
        <v>238</v>
      </c>
      <c r="G55" s="139" t="s">
        <v>320</v>
      </c>
    </row>
    <row r="56" spans="1:7">
      <c r="A56" s="94">
        <v>9466414</v>
      </c>
      <c r="B56" s="13" t="s">
        <v>318</v>
      </c>
      <c r="C56" s="13" t="s">
        <v>149</v>
      </c>
      <c r="D56" s="5">
        <v>607</v>
      </c>
      <c r="E56" s="95">
        <v>8940655</v>
      </c>
      <c r="F56" s="13" t="s">
        <v>243</v>
      </c>
      <c r="G56" s="139" t="s">
        <v>320</v>
      </c>
    </row>
    <row r="57" spans="1:7">
      <c r="A57" s="94">
        <v>9467104</v>
      </c>
      <c r="B57" s="13" t="s">
        <v>381</v>
      </c>
      <c r="C57" s="13" t="s">
        <v>275</v>
      </c>
      <c r="D57" s="5">
        <v>531</v>
      </c>
      <c r="E57" s="95">
        <v>8940052</v>
      </c>
      <c r="F57" s="13" t="s">
        <v>240</v>
      </c>
      <c r="G57" s="139" t="s">
        <v>320</v>
      </c>
    </row>
    <row r="58" spans="1:7">
      <c r="A58" s="94">
        <v>9469341</v>
      </c>
      <c r="B58" s="13" t="s">
        <v>604</v>
      </c>
      <c r="C58" s="13" t="s">
        <v>605</v>
      </c>
      <c r="D58" s="5">
        <v>500</v>
      </c>
      <c r="E58" s="95">
        <v>8940549</v>
      </c>
      <c r="F58" s="13" t="s">
        <v>160</v>
      </c>
      <c r="G58" s="139" t="s">
        <v>320</v>
      </c>
    </row>
    <row r="59" spans="1:7">
      <c r="A59" s="94">
        <v>9469923</v>
      </c>
      <c r="B59" s="13" t="s">
        <v>606</v>
      </c>
      <c r="C59" s="13" t="s">
        <v>404</v>
      </c>
      <c r="D59" s="5">
        <v>500</v>
      </c>
      <c r="E59" s="95">
        <v>8940073</v>
      </c>
      <c r="F59" s="13" t="s">
        <v>237</v>
      </c>
      <c r="G59" s="139" t="s">
        <v>320</v>
      </c>
    </row>
    <row r="60" spans="1:7">
      <c r="A60" s="94">
        <v>9468829</v>
      </c>
      <c r="B60" s="13" t="s">
        <v>607</v>
      </c>
      <c r="C60" s="13" t="s">
        <v>404</v>
      </c>
      <c r="D60" s="5">
        <v>500</v>
      </c>
      <c r="E60" s="95">
        <v>8940894</v>
      </c>
      <c r="F60" s="13" t="s">
        <v>155</v>
      </c>
      <c r="G60" s="139" t="s">
        <v>320</v>
      </c>
    </row>
    <row r="61" spans="1:7">
      <c r="A61" s="94">
        <v>9468899</v>
      </c>
      <c r="B61" s="13" t="s">
        <v>608</v>
      </c>
      <c r="C61" s="13" t="s">
        <v>609</v>
      </c>
      <c r="D61" s="5">
        <v>500</v>
      </c>
      <c r="E61" s="95">
        <v>8940096</v>
      </c>
      <c r="F61" s="13" t="s">
        <v>168</v>
      </c>
      <c r="G61" s="139" t="s">
        <v>320</v>
      </c>
    </row>
    <row r="62" spans="1:7">
      <c r="A62" s="94">
        <v>9470523</v>
      </c>
      <c r="B62" s="13" t="s">
        <v>1051</v>
      </c>
      <c r="C62" s="13" t="s">
        <v>1052</v>
      </c>
      <c r="D62" s="5">
        <v>500</v>
      </c>
      <c r="E62" s="95">
        <v>8940655</v>
      </c>
      <c r="F62" s="13" t="s">
        <v>243</v>
      </c>
      <c r="G62" s="139" t="s">
        <v>320</v>
      </c>
    </row>
    <row r="63" spans="1:7">
      <c r="A63" s="94">
        <v>9469247</v>
      </c>
      <c r="B63" s="13" t="s">
        <v>610</v>
      </c>
      <c r="C63" s="13" t="s">
        <v>161</v>
      </c>
      <c r="D63" s="5">
        <v>500</v>
      </c>
      <c r="E63" s="95">
        <v>8940073</v>
      </c>
      <c r="F63" s="13" t="s">
        <v>237</v>
      </c>
      <c r="G63" s="139" t="s">
        <v>320</v>
      </c>
    </row>
    <row r="64" spans="1:7">
      <c r="A64" s="94">
        <v>9468889</v>
      </c>
      <c r="B64" s="13" t="s">
        <v>384</v>
      </c>
      <c r="C64" s="13" t="s">
        <v>225</v>
      </c>
      <c r="D64" s="5">
        <v>500</v>
      </c>
      <c r="E64" s="95">
        <v>8940073</v>
      </c>
      <c r="F64" s="13" t="s">
        <v>237</v>
      </c>
      <c r="G64" s="139" t="s">
        <v>320</v>
      </c>
    </row>
    <row r="65" spans="1:7">
      <c r="A65" s="94">
        <v>9467329</v>
      </c>
      <c r="B65" s="13" t="s">
        <v>385</v>
      </c>
      <c r="C65" s="13" t="s">
        <v>386</v>
      </c>
      <c r="D65" s="5">
        <v>500</v>
      </c>
      <c r="E65" s="95">
        <v>8940012</v>
      </c>
      <c r="F65" s="13" t="s">
        <v>363</v>
      </c>
      <c r="G65" s="139" t="s">
        <v>320</v>
      </c>
    </row>
    <row r="66" spans="1:7">
      <c r="A66" s="94">
        <v>9469502</v>
      </c>
      <c r="B66" s="13" t="s">
        <v>611</v>
      </c>
      <c r="C66" s="13" t="s">
        <v>250</v>
      </c>
      <c r="D66" s="5">
        <v>500</v>
      </c>
      <c r="E66" s="95">
        <v>8941359</v>
      </c>
      <c r="F66" s="13" t="s">
        <v>173</v>
      </c>
      <c r="G66" s="139" t="s">
        <v>320</v>
      </c>
    </row>
    <row r="67" spans="1:7">
      <c r="A67" s="94">
        <v>9466736</v>
      </c>
      <c r="B67" s="13" t="s">
        <v>387</v>
      </c>
      <c r="C67" s="13" t="s">
        <v>229</v>
      </c>
      <c r="D67" s="5">
        <v>506</v>
      </c>
      <c r="E67" s="95">
        <v>8940096</v>
      </c>
      <c r="F67" s="13" t="s">
        <v>168</v>
      </c>
      <c r="G67" s="139" t="s">
        <v>320</v>
      </c>
    </row>
    <row r="68" spans="1:7">
      <c r="A68" s="94">
        <v>9470123</v>
      </c>
      <c r="B68" s="13" t="s">
        <v>942</v>
      </c>
      <c r="C68" s="13" t="s">
        <v>639</v>
      </c>
      <c r="D68" s="5">
        <v>500</v>
      </c>
      <c r="E68" s="95">
        <v>8940052</v>
      </c>
      <c r="F68" s="13" t="s">
        <v>240</v>
      </c>
      <c r="G68" s="139" t="s">
        <v>320</v>
      </c>
    </row>
    <row r="69" spans="1:7">
      <c r="A69" s="94">
        <v>9469037</v>
      </c>
      <c r="B69" s="13" t="s">
        <v>612</v>
      </c>
      <c r="C69" s="13" t="s">
        <v>613</v>
      </c>
      <c r="D69" s="5">
        <v>500</v>
      </c>
      <c r="E69" s="95">
        <v>8940524</v>
      </c>
      <c r="F69" s="13" t="s">
        <v>163</v>
      </c>
      <c r="G69" s="139" t="s">
        <v>320</v>
      </c>
    </row>
    <row r="70" spans="1:7">
      <c r="A70" s="94">
        <v>9466738</v>
      </c>
      <c r="B70" s="13" t="s">
        <v>388</v>
      </c>
      <c r="C70" s="13" t="s">
        <v>389</v>
      </c>
      <c r="D70" s="5">
        <v>500</v>
      </c>
      <c r="E70" s="95">
        <v>8940096</v>
      </c>
      <c r="F70" s="13" t="s">
        <v>168</v>
      </c>
      <c r="G70" s="139" t="s">
        <v>320</v>
      </c>
    </row>
    <row r="71" spans="1:7">
      <c r="A71" s="94">
        <v>9466209</v>
      </c>
      <c r="B71" s="13" t="s">
        <v>614</v>
      </c>
      <c r="C71" s="13" t="s">
        <v>154</v>
      </c>
      <c r="D71" s="5">
        <v>500</v>
      </c>
      <c r="E71" s="95">
        <v>8940535</v>
      </c>
      <c r="F71" s="13" t="s">
        <v>162</v>
      </c>
      <c r="G71" s="139" t="s">
        <v>320</v>
      </c>
    </row>
    <row r="72" spans="1:7">
      <c r="A72" s="94">
        <v>9469568</v>
      </c>
      <c r="B72" s="13" t="s">
        <v>615</v>
      </c>
      <c r="C72" s="13" t="s">
        <v>431</v>
      </c>
      <c r="D72" s="5">
        <v>500</v>
      </c>
      <c r="E72" s="95">
        <v>8940976</v>
      </c>
      <c r="F72" s="13" t="s">
        <v>222</v>
      </c>
      <c r="G72" s="139" t="s">
        <v>320</v>
      </c>
    </row>
    <row r="73" spans="1:7">
      <c r="A73" s="94">
        <v>9466779</v>
      </c>
      <c r="B73" s="13" t="s">
        <v>390</v>
      </c>
      <c r="C73" s="13" t="s">
        <v>169</v>
      </c>
      <c r="D73" s="5">
        <v>504</v>
      </c>
      <c r="E73" s="95">
        <v>8940096</v>
      </c>
      <c r="F73" s="13" t="s">
        <v>168</v>
      </c>
      <c r="G73" s="139" t="s">
        <v>320</v>
      </c>
    </row>
    <row r="74" spans="1:7">
      <c r="A74" s="94">
        <v>9467482</v>
      </c>
      <c r="B74" s="13" t="s">
        <v>391</v>
      </c>
      <c r="C74" s="13" t="s">
        <v>392</v>
      </c>
      <c r="D74" s="5">
        <v>500</v>
      </c>
      <c r="E74" s="95">
        <v>8940458</v>
      </c>
      <c r="F74" s="13" t="s">
        <v>241</v>
      </c>
      <c r="G74" s="139" t="s">
        <v>320</v>
      </c>
    </row>
    <row r="75" spans="1:7">
      <c r="A75" s="94">
        <v>9469471</v>
      </c>
      <c r="B75" s="13" t="s">
        <v>616</v>
      </c>
      <c r="C75" s="13" t="s">
        <v>617</v>
      </c>
      <c r="D75" s="5">
        <v>500</v>
      </c>
      <c r="E75" s="95">
        <v>8940052</v>
      </c>
      <c r="F75" s="13" t="s">
        <v>240</v>
      </c>
      <c r="G75" s="139" t="s">
        <v>320</v>
      </c>
    </row>
    <row r="76" spans="1:7">
      <c r="A76" s="94">
        <v>9470071</v>
      </c>
      <c r="B76" s="13" t="s">
        <v>992</v>
      </c>
      <c r="C76" s="13" t="s">
        <v>993</v>
      </c>
      <c r="D76" s="5">
        <v>500</v>
      </c>
      <c r="E76" s="95">
        <v>8940459</v>
      </c>
      <c r="F76" s="13" t="s">
        <v>165</v>
      </c>
      <c r="G76" s="139" t="s">
        <v>320</v>
      </c>
    </row>
    <row r="77" spans="1:7">
      <c r="A77" s="94">
        <v>9469064</v>
      </c>
      <c r="B77" s="13" t="s">
        <v>618</v>
      </c>
      <c r="C77" s="13" t="s">
        <v>619</v>
      </c>
      <c r="D77" s="5">
        <v>500</v>
      </c>
      <c r="E77" s="95">
        <v>8940073</v>
      </c>
      <c r="F77" s="13" t="s">
        <v>237</v>
      </c>
      <c r="G77" s="139" t="s">
        <v>320</v>
      </c>
    </row>
    <row r="78" spans="1:7">
      <c r="A78" s="94">
        <v>9467675</v>
      </c>
      <c r="B78" s="13" t="s">
        <v>393</v>
      </c>
      <c r="C78" s="13" t="s">
        <v>394</v>
      </c>
      <c r="D78" s="5">
        <v>577</v>
      </c>
      <c r="E78" s="95">
        <v>8940096</v>
      </c>
      <c r="F78" s="13" t="s">
        <v>168</v>
      </c>
      <c r="G78" s="139" t="s">
        <v>320</v>
      </c>
    </row>
    <row r="79" spans="1:7">
      <c r="A79" s="94">
        <v>9467937</v>
      </c>
      <c r="B79" s="13" t="s">
        <v>500</v>
      </c>
      <c r="C79" s="13" t="s">
        <v>235</v>
      </c>
      <c r="D79" s="5">
        <v>500</v>
      </c>
      <c r="E79" s="95">
        <v>8940073</v>
      </c>
      <c r="F79" s="13" t="s">
        <v>237</v>
      </c>
      <c r="G79" s="139" t="s">
        <v>320</v>
      </c>
    </row>
    <row r="80" spans="1:7">
      <c r="A80" s="94">
        <v>9470455</v>
      </c>
      <c r="B80" s="13" t="s">
        <v>1025</v>
      </c>
      <c r="C80" s="13" t="s">
        <v>1026</v>
      </c>
      <c r="D80" s="5">
        <v>500</v>
      </c>
      <c r="E80" s="95">
        <v>8940976</v>
      </c>
      <c r="F80" s="13" t="s">
        <v>222</v>
      </c>
      <c r="G80" s="139" t="s">
        <v>320</v>
      </c>
    </row>
    <row r="81" spans="1:7">
      <c r="A81" s="94">
        <v>9469428</v>
      </c>
      <c r="B81" s="13" t="s">
        <v>620</v>
      </c>
      <c r="C81" s="13" t="s">
        <v>621</v>
      </c>
      <c r="D81" s="5">
        <v>500</v>
      </c>
      <c r="E81" s="95">
        <v>8940524</v>
      </c>
      <c r="F81" s="13" t="s">
        <v>163</v>
      </c>
      <c r="G81" s="139" t="s">
        <v>320</v>
      </c>
    </row>
    <row r="82" spans="1:7">
      <c r="A82" s="94">
        <v>9470016</v>
      </c>
      <c r="B82" s="13" t="s">
        <v>622</v>
      </c>
      <c r="C82" s="13" t="s">
        <v>414</v>
      </c>
      <c r="D82" s="5">
        <v>500</v>
      </c>
      <c r="E82" s="95">
        <v>8940866</v>
      </c>
      <c r="F82" s="13" t="s">
        <v>158</v>
      </c>
      <c r="G82" s="139" t="s">
        <v>320</v>
      </c>
    </row>
    <row r="83" spans="1:7">
      <c r="A83" s="94">
        <v>9470096</v>
      </c>
      <c r="B83" s="13" t="s">
        <v>947</v>
      </c>
      <c r="C83" s="13" t="s">
        <v>251</v>
      </c>
      <c r="D83" s="5">
        <v>500</v>
      </c>
      <c r="E83" s="95">
        <v>8940073</v>
      </c>
      <c r="F83" s="13" t="s">
        <v>237</v>
      </c>
      <c r="G83" s="139" t="s">
        <v>320</v>
      </c>
    </row>
    <row r="84" spans="1:7">
      <c r="A84" s="94">
        <v>9470547</v>
      </c>
      <c r="B84" s="13" t="s">
        <v>1053</v>
      </c>
      <c r="C84" s="13" t="s">
        <v>1054</v>
      </c>
      <c r="D84" s="5">
        <v>500</v>
      </c>
      <c r="E84" s="95">
        <v>8940073</v>
      </c>
      <c r="F84" s="13" t="s">
        <v>237</v>
      </c>
      <c r="G84" s="139" t="s">
        <v>320</v>
      </c>
    </row>
    <row r="85" spans="1:7">
      <c r="A85" s="94">
        <v>9469185</v>
      </c>
      <c r="B85" s="13" t="s">
        <v>623</v>
      </c>
      <c r="C85" s="13" t="s">
        <v>624</v>
      </c>
      <c r="D85" s="5">
        <v>500</v>
      </c>
      <c r="E85" s="95">
        <v>8941461</v>
      </c>
      <c r="F85" s="13" t="s">
        <v>279</v>
      </c>
      <c r="G85" s="139" t="s">
        <v>320</v>
      </c>
    </row>
    <row r="86" spans="1:7">
      <c r="A86" s="94">
        <v>9469705</v>
      </c>
      <c r="B86" s="13" t="s">
        <v>625</v>
      </c>
      <c r="C86" s="13" t="s">
        <v>169</v>
      </c>
      <c r="D86" s="5">
        <v>500</v>
      </c>
      <c r="E86" s="95">
        <v>8940894</v>
      </c>
      <c r="F86" s="13" t="s">
        <v>155</v>
      </c>
      <c r="G86" s="139" t="s">
        <v>320</v>
      </c>
    </row>
    <row r="87" spans="1:7">
      <c r="A87" s="94">
        <v>9470561</v>
      </c>
      <c r="B87" s="13" t="s">
        <v>1055</v>
      </c>
      <c r="C87" s="13" t="s">
        <v>225</v>
      </c>
      <c r="D87" s="5">
        <v>500</v>
      </c>
      <c r="E87" s="95">
        <v>8940096</v>
      </c>
      <c r="F87" s="13" t="s">
        <v>168</v>
      </c>
      <c r="G87" s="139" t="s">
        <v>320</v>
      </c>
    </row>
    <row r="88" spans="1:7">
      <c r="A88" s="94">
        <v>9469371</v>
      </c>
      <c r="B88" s="13" t="s">
        <v>287</v>
      </c>
      <c r="C88" s="13" t="s">
        <v>626</v>
      </c>
      <c r="D88" s="5">
        <v>500</v>
      </c>
      <c r="E88" s="95">
        <v>8940033</v>
      </c>
      <c r="F88" s="13" t="s">
        <v>552</v>
      </c>
      <c r="G88" s="139" t="s">
        <v>320</v>
      </c>
    </row>
    <row r="89" spans="1:7">
      <c r="A89" s="94">
        <v>9468851</v>
      </c>
      <c r="B89" s="13" t="s">
        <v>627</v>
      </c>
      <c r="C89" s="13" t="s">
        <v>225</v>
      </c>
      <c r="D89" s="5">
        <v>500</v>
      </c>
      <c r="E89" s="95">
        <v>8940052</v>
      </c>
      <c r="F89" s="13" t="s">
        <v>240</v>
      </c>
      <c r="G89" s="139" t="s">
        <v>320</v>
      </c>
    </row>
    <row r="90" spans="1:7">
      <c r="A90" s="94">
        <v>9470131</v>
      </c>
      <c r="B90" s="13" t="s">
        <v>1002</v>
      </c>
      <c r="C90" s="13" t="s">
        <v>156</v>
      </c>
      <c r="D90" s="5">
        <v>500</v>
      </c>
      <c r="E90" s="95">
        <v>8940976</v>
      </c>
      <c r="F90" s="13" t="s">
        <v>222</v>
      </c>
      <c r="G90" s="139" t="s">
        <v>320</v>
      </c>
    </row>
    <row r="91" spans="1:7">
      <c r="A91" s="94">
        <v>9468905</v>
      </c>
      <c r="B91" s="13" t="s">
        <v>397</v>
      </c>
      <c r="C91" s="13" t="s">
        <v>247</v>
      </c>
      <c r="D91" s="5">
        <v>500</v>
      </c>
      <c r="E91" s="95">
        <v>8940096</v>
      </c>
      <c r="F91" s="13" t="s">
        <v>168</v>
      </c>
      <c r="G91" s="139" t="s">
        <v>320</v>
      </c>
    </row>
    <row r="92" spans="1:7">
      <c r="A92" s="94">
        <v>9466729</v>
      </c>
      <c r="B92" s="13" t="s">
        <v>398</v>
      </c>
      <c r="C92" s="13" t="s">
        <v>399</v>
      </c>
      <c r="D92" s="5">
        <v>500</v>
      </c>
      <c r="E92" s="95">
        <v>8940052</v>
      </c>
      <c r="F92" s="13" t="s">
        <v>240</v>
      </c>
      <c r="G92" s="139" t="s">
        <v>320</v>
      </c>
    </row>
    <row r="93" spans="1:7">
      <c r="A93" s="94">
        <v>9467454</v>
      </c>
      <c r="B93" s="13" t="s">
        <v>400</v>
      </c>
      <c r="C93" s="13" t="s">
        <v>251</v>
      </c>
      <c r="D93" s="5">
        <v>500</v>
      </c>
      <c r="E93" s="95">
        <v>8940073</v>
      </c>
      <c r="F93" s="13" t="s">
        <v>237</v>
      </c>
      <c r="G93" s="139" t="s">
        <v>320</v>
      </c>
    </row>
    <row r="94" spans="1:7">
      <c r="A94" s="94">
        <v>9469574</v>
      </c>
      <c r="B94" s="13" t="s">
        <v>628</v>
      </c>
      <c r="C94" s="13" t="s">
        <v>261</v>
      </c>
      <c r="D94" s="5">
        <v>500</v>
      </c>
      <c r="E94" s="95">
        <v>8940976</v>
      </c>
      <c r="F94" s="13" t="s">
        <v>222</v>
      </c>
      <c r="G94" s="139" t="s">
        <v>320</v>
      </c>
    </row>
    <row r="95" spans="1:7">
      <c r="A95" s="94">
        <v>9470407</v>
      </c>
      <c r="B95" s="13" t="s">
        <v>1027</v>
      </c>
      <c r="C95" s="13" t="s">
        <v>547</v>
      </c>
      <c r="D95" s="5">
        <v>500</v>
      </c>
      <c r="E95" s="95">
        <v>8940458</v>
      </c>
      <c r="F95" s="13" t="s">
        <v>241</v>
      </c>
      <c r="G95" s="139" t="s">
        <v>320</v>
      </c>
    </row>
    <row r="96" spans="1:7">
      <c r="A96" s="94">
        <v>9470052</v>
      </c>
      <c r="B96" s="13" t="s">
        <v>928</v>
      </c>
      <c r="C96" s="13" t="s">
        <v>929</v>
      </c>
      <c r="D96" s="5">
        <v>500</v>
      </c>
      <c r="E96" s="95">
        <v>8941461</v>
      </c>
      <c r="F96" s="13" t="s">
        <v>279</v>
      </c>
      <c r="G96" s="139" t="s">
        <v>320</v>
      </c>
    </row>
    <row r="97" spans="1:7">
      <c r="A97" s="94">
        <v>9469858</v>
      </c>
      <c r="B97" s="13" t="s">
        <v>629</v>
      </c>
      <c r="C97" s="13" t="s">
        <v>413</v>
      </c>
      <c r="D97" s="5">
        <v>500</v>
      </c>
      <c r="E97" s="95">
        <v>8940073</v>
      </c>
      <c r="F97" s="13" t="s">
        <v>237</v>
      </c>
      <c r="G97" s="139" t="s">
        <v>320</v>
      </c>
    </row>
    <row r="98" spans="1:7">
      <c r="A98" s="94">
        <v>9470450</v>
      </c>
      <c r="B98" s="13" t="s">
        <v>1028</v>
      </c>
      <c r="C98" s="13" t="s">
        <v>234</v>
      </c>
      <c r="D98" s="5">
        <v>500</v>
      </c>
      <c r="E98" s="95">
        <v>8941359</v>
      </c>
      <c r="F98" s="13" t="s">
        <v>173</v>
      </c>
      <c r="G98" s="139" t="s">
        <v>320</v>
      </c>
    </row>
    <row r="99" spans="1:7">
      <c r="A99" s="94">
        <v>9470363</v>
      </c>
      <c r="B99" s="13" t="s">
        <v>948</v>
      </c>
      <c r="C99" s="13" t="s">
        <v>949</v>
      </c>
      <c r="D99" s="5">
        <v>500</v>
      </c>
      <c r="E99" s="95">
        <v>8940073</v>
      </c>
      <c r="F99" s="13" t="s">
        <v>237</v>
      </c>
      <c r="G99" s="139" t="s">
        <v>320</v>
      </c>
    </row>
    <row r="100" spans="1:7">
      <c r="A100" s="94">
        <v>9469296</v>
      </c>
      <c r="B100" s="13" t="s">
        <v>630</v>
      </c>
      <c r="C100" s="13" t="s">
        <v>247</v>
      </c>
      <c r="D100" s="5">
        <v>500</v>
      </c>
      <c r="E100" s="95">
        <v>8940033</v>
      </c>
      <c r="F100" s="13" t="s">
        <v>552</v>
      </c>
      <c r="G100" s="139" t="s">
        <v>320</v>
      </c>
    </row>
    <row r="101" spans="1:7">
      <c r="A101" s="94">
        <v>9467776</v>
      </c>
      <c r="B101" s="13" t="s">
        <v>401</v>
      </c>
      <c r="C101" s="13" t="s">
        <v>501</v>
      </c>
      <c r="D101" s="5">
        <v>500</v>
      </c>
      <c r="E101" s="95">
        <v>8940073</v>
      </c>
      <c r="F101" s="13" t="s">
        <v>237</v>
      </c>
      <c r="G101" s="139" t="s">
        <v>320</v>
      </c>
    </row>
    <row r="102" spans="1:7">
      <c r="A102" s="94">
        <v>9469149</v>
      </c>
      <c r="B102" s="13" t="s">
        <v>631</v>
      </c>
      <c r="C102" s="13" t="s">
        <v>296</v>
      </c>
      <c r="D102" s="5">
        <v>500</v>
      </c>
      <c r="E102" s="95">
        <v>8940524</v>
      </c>
      <c r="F102" s="13" t="s">
        <v>163</v>
      </c>
      <c r="G102" s="139" t="s">
        <v>320</v>
      </c>
    </row>
    <row r="103" spans="1:7">
      <c r="A103" s="94">
        <v>9469591</v>
      </c>
      <c r="B103" s="13" t="s">
        <v>632</v>
      </c>
      <c r="C103" s="13" t="s">
        <v>633</v>
      </c>
      <c r="D103" s="5">
        <v>500</v>
      </c>
      <c r="E103" s="95">
        <v>8940926</v>
      </c>
      <c r="F103" s="13" t="s">
        <v>238</v>
      </c>
      <c r="G103" s="139" t="s">
        <v>320</v>
      </c>
    </row>
    <row r="104" spans="1:7">
      <c r="A104" s="94">
        <v>9469127</v>
      </c>
      <c r="B104" s="13" t="s">
        <v>634</v>
      </c>
      <c r="C104" s="13" t="s">
        <v>154</v>
      </c>
      <c r="D104" s="5">
        <v>500</v>
      </c>
      <c r="E104" s="95">
        <v>8940030</v>
      </c>
      <c r="F104" s="13" t="s">
        <v>153</v>
      </c>
      <c r="G104" s="139" t="s">
        <v>320</v>
      </c>
    </row>
    <row r="105" spans="1:7">
      <c r="A105" s="94">
        <v>9467176</v>
      </c>
      <c r="B105" s="13" t="s">
        <v>402</v>
      </c>
      <c r="C105" s="13" t="s">
        <v>403</v>
      </c>
      <c r="D105" s="5">
        <v>500</v>
      </c>
      <c r="E105" s="95">
        <v>8940052</v>
      </c>
      <c r="F105" s="13" t="s">
        <v>240</v>
      </c>
      <c r="G105" s="139" t="s">
        <v>320</v>
      </c>
    </row>
    <row r="106" spans="1:7">
      <c r="A106" s="94">
        <v>9469264</v>
      </c>
      <c r="B106" s="13" t="s">
        <v>635</v>
      </c>
      <c r="C106" s="13" t="s">
        <v>636</v>
      </c>
      <c r="D106" s="5">
        <v>500</v>
      </c>
      <c r="E106" s="95">
        <v>8940052</v>
      </c>
      <c r="F106" s="13" t="s">
        <v>240</v>
      </c>
      <c r="G106" s="139" t="s">
        <v>320</v>
      </c>
    </row>
    <row r="107" spans="1:7">
      <c r="A107" s="94">
        <v>9469491</v>
      </c>
      <c r="B107" s="13" t="s">
        <v>637</v>
      </c>
      <c r="C107" s="13" t="s">
        <v>291</v>
      </c>
      <c r="D107" s="5">
        <v>500</v>
      </c>
      <c r="E107" s="95">
        <v>8940926</v>
      </c>
      <c r="F107" s="13" t="s">
        <v>238</v>
      </c>
      <c r="G107" s="139" t="s">
        <v>320</v>
      </c>
    </row>
    <row r="108" spans="1:7">
      <c r="A108" s="94">
        <v>9468872</v>
      </c>
      <c r="B108" s="13" t="s">
        <v>638</v>
      </c>
      <c r="C108" s="13" t="s">
        <v>639</v>
      </c>
      <c r="D108" s="5">
        <v>500</v>
      </c>
      <c r="E108" s="95">
        <v>8940073</v>
      </c>
      <c r="F108" s="13" t="s">
        <v>237</v>
      </c>
      <c r="G108" s="139" t="s">
        <v>320</v>
      </c>
    </row>
    <row r="109" spans="1:7">
      <c r="A109" s="94">
        <v>9469812</v>
      </c>
      <c r="B109" s="13" t="s">
        <v>640</v>
      </c>
      <c r="C109" s="13" t="s">
        <v>641</v>
      </c>
      <c r="D109" s="5">
        <v>500</v>
      </c>
      <c r="E109" s="95">
        <v>8940012</v>
      </c>
      <c r="F109" s="13" t="s">
        <v>363</v>
      </c>
      <c r="G109" s="139" t="s">
        <v>320</v>
      </c>
    </row>
    <row r="110" spans="1:7">
      <c r="A110" s="94">
        <v>9469101</v>
      </c>
      <c r="B110" s="13" t="s">
        <v>642</v>
      </c>
      <c r="C110" s="13" t="s">
        <v>369</v>
      </c>
      <c r="D110" s="5">
        <v>500</v>
      </c>
      <c r="E110" s="95">
        <v>8940012</v>
      </c>
      <c r="F110" s="13" t="s">
        <v>363</v>
      </c>
      <c r="G110" s="139" t="s">
        <v>320</v>
      </c>
    </row>
    <row r="111" spans="1:7">
      <c r="A111" s="94">
        <v>9467556</v>
      </c>
      <c r="B111" s="13" t="s">
        <v>1030</v>
      </c>
      <c r="C111" s="13" t="s">
        <v>154</v>
      </c>
      <c r="D111" s="5">
        <v>500</v>
      </c>
      <c r="E111" s="95">
        <v>8940096</v>
      </c>
      <c r="F111" s="13" t="s">
        <v>168</v>
      </c>
      <c r="G111" s="139" t="s">
        <v>320</v>
      </c>
    </row>
    <row r="112" spans="1:7">
      <c r="A112" s="94">
        <v>9468908</v>
      </c>
      <c r="B112" s="13" t="s">
        <v>643</v>
      </c>
      <c r="C112" s="13" t="s">
        <v>285</v>
      </c>
      <c r="D112" s="5">
        <v>500</v>
      </c>
      <c r="E112" s="95">
        <v>8940096</v>
      </c>
      <c r="F112" s="13" t="s">
        <v>168</v>
      </c>
      <c r="G112" s="139" t="s">
        <v>320</v>
      </c>
    </row>
    <row r="113" spans="1:7">
      <c r="A113" s="94">
        <v>9467343</v>
      </c>
      <c r="B113" s="13" t="s">
        <v>405</v>
      </c>
      <c r="C113" s="13" t="s">
        <v>223</v>
      </c>
      <c r="D113" s="5">
        <v>500</v>
      </c>
      <c r="E113" s="95">
        <v>8941359</v>
      </c>
      <c r="F113" s="13" t="s">
        <v>173</v>
      </c>
      <c r="G113" s="139" t="s">
        <v>320</v>
      </c>
    </row>
    <row r="114" spans="1:7">
      <c r="A114" s="94">
        <v>9469035</v>
      </c>
      <c r="B114" s="13" t="s">
        <v>644</v>
      </c>
      <c r="C114" s="13" t="s">
        <v>274</v>
      </c>
      <c r="D114" s="5">
        <v>500</v>
      </c>
      <c r="E114" s="95">
        <v>8940894</v>
      </c>
      <c r="F114" s="13" t="s">
        <v>155</v>
      </c>
      <c r="G114" s="139" t="s">
        <v>320</v>
      </c>
    </row>
    <row r="115" spans="1:7">
      <c r="A115" s="94">
        <v>9469131</v>
      </c>
      <c r="B115" s="13" t="s">
        <v>645</v>
      </c>
      <c r="C115" s="13" t="s">
        <v>646</v>
      </c>
      <c r="D115" s="5">
        <v>500</v>
      </c>
      <c r="E115" s="95">
        <v>8940549</v>
      </c>
      <c r="F115" s="13" t="s">
        <v>160</v>
      </c>
      <c r="G115" s="139" t="s">
        <v>320</v>
      </c>
    </row>
    <row r="116" spans="1:7">
      <c r="A116" s="94">
        <v>9469573</v>
      </c>
      <c r="B116" s="13" t="s">
        <v>645</v>
      </c>
      <c r="C116" s="13" t="s">
        <v>647</v>
      </c>
      <c r="D116" s="5">
        <v>500</v>
      </c>
      <c r="E116" s="95">
        <v>8940549</v>
      </c>
      <c r="F116" s="13" t="s">
        <v>160</v>
      </c>
      <c r="G116" s="139" t="s">
        <v>320</v>
      </c>
    </row>
    <row r="117" spans="1:7">
      <c r="A117" s="94">
        <v>9469000</v>
      </c>
      <c r="B117" s="13" t="s">
        <v>648</v>
      </c>
      <c r="C117" s="13" t="s">
        <v>649</v>
      </c>
      <c r="D117" s="5">
        <v>500</v>
      </c>
      <c r="E117" s="95">
        <v>8940096</v>
      </c>
      <c r="F117" s="13" t="s">
        <v>168</v>
      </c>
      <c r="G117" s="139" t="s">
        <v>320</v>
      </c>
    </row>
    <row r="118" spans="1:7">
      <c r="A118" s="94">
        <v>9470519</v>
      </c>
      <c r="B118" s="13" t="s">
        <v>1056</v>
      </c>
      <c r="C118" s="13" t="s">
        <v>1057</v>
      </c>
      <c r="D118" s="5">
        <v>500</v>
      </c>
      <c r="E118" s="95">
        <v>8941343</v>
      </c>
      <c r="F118" s="13" t="s">
        <v>175</v>
      </c>
      <c r="G118" s="139" t="s">
        <v>320</v>
      </c>
    </row>
    <row r="119" spans="1:7">
      <c r="A119" s="94">
        <v>9464830</v>
      </c>
      <c r="B119" s="13" t="s">
        <v>650</v>
      </c>
      <c r="C119" s="13" t="s">
        <v>651</v>
      </c>
      <c r="D119" s="5">
        <v>500</v>
      </c>
      <c r="E119" s="95">
        <v>8940448</v>
      </c>
      <c r="F119" s="13" t="s">
        <v>221</v>
      </c>
      <c r="G119" s="139" t="s">
        <v>320</v>
      </c>
    </row>
    <row r="120" spans="1:7">
      <c r="A120" s="94">
        <v>9469871</v>
      </c>
      <c r="B120" s="13" t="s">
        <v>652</v>
      </c>
      <c r="C120" s="13" t="s">
        <v>653</v>
      </c>
      <c r="D120" s="5">
        <v>500</v>
      </c>
      <c r="E120" s="95">
        <v>8940070</v>
      </c>
      <c r="F120" s="13" t="s">
        <v>170</v>
      </c>
      <c r="G120" s="139" t="s">
        <v>320</v>
      </c>
    </row>
    <row r="121" spans="1:7">
      <c r="A121" s="94">
        <v>9469199</v>
      </c>
      <c r="B121" s="13" t="s">
        <v>654</v>
      </c>
      <c r="C121" s="13" t="s">
        <v>655</v>
      </c>
      <c r="D121" s="5">
        <v>500</v>
      </c>
      <c r="E121" s="95">
        <v>8940052</v>
      </c>
      <c r="F121" s="13" t="s">
        <v>240</v>
      </c>
      <c r="G121" s="139" t="s">
        <v>320</v>
      </c>
    </row>
    <row r="122" spans="1:7">
      <c r="A122" s="94">
        <v>9467430</v>
      </c>
      <c r="B122" s="13" t="s">
        <v>407</v>
      </c>
      <c r="C122" s="13" t="s">
        <v>228</v>
      </c>
      <c r="D122" s="5">
        <v>500</v>
      </c>
      <c r="E122" s="95">
        <v>8940866</v>
      </c>
      <c r="F122" s="13" t="s">
        <v>158</v>
      </c>
      <c r="G122" s="139" t="s">
        <v>320</v>
      </c>
    </row>
    <row r="123" spans="1:7">
      <c r="A123" s="94">
        <v>9467253</v>
      </c>
      <c r="B123" s="13" t="s">
        <v>408</v>
      </c>
      <c r="C123" s="13" t="s">
        <v>374</v>
      </c>
      <c r="D123" s="5">
        <v>500</v>
      </c>
      <c r="E123" s="95">
        <v>8940052</v>
      </c>
      <c r="F123" s="13" t="s">
        <v>240</v>
      </c>
      <c r="G123" s="139" t="s">
        <v>320</v>
      </c>
    </row>
    <row r="124" spans="1:7">
      <c r="A124" s="94">
        <v>9467606</v>
      </c>
      <c r="B124" s="13" t="s">
        <v>409</v>
      </c>
      <c r="C124" s="13" t="s">
        <v>410</v>
      </c>
      <c r="D124" s="5">
        <v>500</v>
      </c>
      <c r="E124" s="95">
        <v>8940096</v>
      </c>
      <c r="F124" s="13" t="s">
        <v>168</v>
      </c>
      <c r="G124" s="139" t="s">
        <v>320</v>
      </c>
    </row>
    <row r="125" spans="1:7">
      <c r="A125" s="94">
        <v>9465667</v>
      </c>
      <c r="B125" s="13" t="s">
        <v>288</v>
      </c>
      <c r="C125" s="13" t="s">
        <v>289</v>
      </c>
      <c r="D125" s="5">
        <v>631</v>
      </c>
      <c r="E125" s="95">
        <v>8940448</v>
      </c>
      <c r="F125" s="13" t="s">
        <v>221</v>
      </c>
      <c r="G125" s="139" t="s">
        <v>320</v>
      </c>
    </row>
    <row r="126" spans="1:7">
      <c r="A126" s="94">
        <v>9469051</v>
      </c>
      <c r="B126" s="13" t="s">
        <v>656</v>
      </c>
      <c r="C126" s="13" t="s">
        <v>657</v>
      </c>
      <c r="D126" s="5">
        <v>500</v>
      </c>
      <c r="E126" s="95">
        <v>8940073</v>
      </c>
      <c r="F126" s="13" t="s">
        <v>237</v>
      </c>
      <c r="G126" s="139" t="s">
        <v>320</v>
      </c>
    </row>
    <row r="127" spans="1:7">
      <c r="A127" s="94">
        <v>9467602</v>
      </c>
      <c r="B127" s="13" t="s">
        <v>290</v>
      </c>
      <c r="C127" s="13" t="s">
        <v>295</v>
      </c>
      <c r="D127" s="5">
        <v>500</v>
      </c>
      <c r="E127" s="95">
        <v>8940524</v>
      </c>
      <c r="F127" s="13" t="s">
        <v>163</v>
      </c>
      <c r="G127" s="139" t="s">
        <v>320</v>
      </c>
    </row>
    <row r="128" spans="1:7">
      <c r="A128" s="94">
        <v>9469955</v>
      </c>
      <c r="B128" s="13" t="s">
        <v>290</v>
      </c>
      <c r="C128" s="13" t="s">
        <v>547</v>
      </c>
      <c r="D128" s="5">
        <v>500</v>
      </c>
      <c r="E128" s="95">
        <v>8940524</v>
      </c>
      <c r="F128" s="13" t="s">
        <v>163</v>
      </c>
      <c r="G128" s="139" t="s">
        <v>320</v>
      </c>
    </row>
    <row r="129" spans="1:7">
      <c r="A129" s="94">
        <v>9469996</v>
      </c>
      <c r="B129" s="13" t="s">
        <v>658</v>
      </c>
      <c r="C129" s="13" t="s">
        <v>659</v>
      </c>
      <c r="D129" s="5">
        <v>500</v>
      </c>
      <c r="E129" s="95">
        <v>8941359</v>
      </c>
      <c r="F129" s="13" t="s">
        <v>173</v>
      </c>
      <c r="G129" s="139" t="s">
        <v>320</v>
      </c>
    </row>
    <row r="130" spans="1:7">
      <c r="A130" s="94">
        <v>9468387</v>
      </c>
      <c r="B130" s="13" t="s">
        <v>503</v>
      </c>
      <c r="C130" s="13" t="s">
        <v>149</v>
      </c>
      <c r="D130" s="5">
        <v>500</v>
      </c>
      <c r="E130" s="95">
        <v>8940976</v>
      </c>
      <c r="F130" s="13" t="s">
        <v>222</v>
      </c>
      <c r="G130" s="139" t="s">
        <v>320</v>
      </c>
    </row>
    <row r="131" spans="1:7">
      <c r="A131" s="94">
        <v>9469136</v>
      </c>
      <c r="B131" s="13" t="s">
        <v>660</v>
      </c>
      <c r="C131" s="13" t="s">
        <v>661</v>
      </c>
      <c r="D131" s="5">
        <v>500</v>
      </c>
      <c r="E131" s="95">
        <v>8940096</v>
      </c>
      <c r="F131" s="13" t="s">
        <v>168</v>
      </c>
      <c r="G131" s="139" t="s">
        <v>320</v>
      </c>
    </row>
    <row r="132" spans="1:7">
      <c r="A132" s="94">
        <v>9470364</v>
      </c>
      <c r="B132" s="13" t="s">
        <v>950</v>
      </c>
      <c r="C132" s="13" t="s">
        <v>951</v>
      </c>
      <c r="D132" s="5">
        <v>500</v>
      </c>
      <c r="E132" s="95">
        <v>8940073</v>
      </c>
      <c r="F132" s="13" t="s">
        <v>237</v>
      </c>
      <c r="G132" s="139" t="s">
        <v>320</v>
      </c>
    </row>
    <row r="133" spans="1:7">
      <c r="A133" s="94">
        <v>9469892</v>
      </c>
      <c r="B133" s="13" t="s">
        <v>411</v>
      </c>
      <c r="C133" s="13" t="s">
        <v>303</v>
      </c>
      <c r="D133" s="5">
        <v>500</v>
      </c>
      <c r="E133" s="95">
        <v>8940458</v>
      </c>
      <c r="F133" s="13" t="s">
        <v>241</v>
      </c>
      <c r="G133" s="139" t="s">
        <v>320</v>
      </c>
    </row>
    <row r="134" spans="1:7">
      <c r="A134" s="94">
        <v>9469261</v>
      </c>
      <c r="B134" s="13" t="s">
        <v>662</v>
      </c>
      <c r="C134" s="13" t="s">
        <v>375</v>
      </c>
      <c r="D134" s="5">
        <v>500</v>
      </c>
      <c r="E134" s="95">
        <v>8940052</v>
      </c>
      <c r="F134" s="13" t="s">
        <v>240</v>
      </c>
      <c r="G134" s="139" t="s">
        <v>320</v>
      </c>
    </row>
    <row r="135" spans="1:7">
      <c r="A135" s="94">
        <v>9470559</v>
      </c>
      <c r="B135" s="13" t="s">
        <v>662</v>
      </c>
      <c r="C135" s="13" t="s">
        <v>1058</v>
      </c>
      <c r="D135" s="5">
        <v>500</v>
      </c>
      <c r="E135" s="95">
        <v>8940052</v>
      </c>
      <c r="F135" s="13" t="s">
        <v>240</v>
      </c>
      <c r="G135" s="139" t="s">
        <v>320</v>
      </c>
    </row>
    <row r="136" spans="1:7">
      <c r="A136" s="94">
        <v>9469040</v>
      </c>
      <c r="B136" s="13" t="s">
        <v>663</v>
      </c>
      <c r="C136" s="13" t="s">
        <v>516</v>
      </c>
      <c r="D136" s="5">
        <v>500</v>
      </c>
      <c r="E136" s="95">
        <v>8940096</v>
      </c>
      <c r="F136" s="13" t="s">
        <v>168</v>
      </c>
      <c r="G136" s="139" t="s">
        <v>320</v>
      </c>
    </row>
    <row r="137" spans="1:7">
      <c r="A137" s="94">
        <v>9470425</v>
      </c>
      <c r="B137" s="13" t="s">
        <v>1031</v>
      </c>
      <c r="C137" s="13" t="s">
        <v>303</v>
      </c>
      <c r="D137" s="5">
        <v>500</v>
      </c>
      <c r="E137" s="95">
        <v>8940033</v>
      </c>
      <c r="F137" s="13" t="s">
        <v>552</v>
      </c>
      <c r="G137" s="139" t="s">
        <v>320</v>
      </c>
    </row>
    <row r="138" spans="1:7">
      <c r="A138" s="94">
        <v>9468388</v>
      </c>
      <c r="B138" s="13" t="s">
        <v>1003</v>
      </c>
      <c r="C138" s="13" t="s">
        <v>274</v>
      </c>
      <c r="D138" s="5">
        <v>500</v>
      </c>
      <c r="E138" s="95">
        <v>8940976</v>
      </c>
      <c r="F138" s="13" t="s">
        <v>222</v>
      </c>
      <c r="G138" s="139" t="s">
        <v>320</v>
      </c>
    </row>
    <row r="139" spans="1:7">
      <c r="A139" s="94">
        <v>9469209</v>
      </c>
      <c r="B139" s="13" t="s">
        <v>664</v>
      </c>
      <c r="C139" s="13" t="s">
        <v>319</v>
      </c>
      <c r="D139" s="5">
        <v>500</v>
      </c>
      <c r="E139" s="95">
        <v>8940448</v>
      </c>
      <c r="F139" s="13" t="s">
        <v>221</v>
      </c>
      <c r="G139" s="139" t="s">
        <v>320</v>
      </c>
    </row>
    <row r="140" spans="1:7">
      <c r="A140" s="94">
        <v>9470223</v>
      </c>
      <c r="B140" s="13" t="s">
        <v>920</v>
      </c>
      <c r="C140" s="13" t="s">
        <v>921</v>
      </c>
      <c r="D140" s="5">
        <v>500</v>
      </c>
      <c r="E140" s="95">
        <v>8940458</v>
      </c>
      <c r="F140" s="13" t="s">
        <v>241</v>
      </c>
      <c r="G140" s="139" t="s">
        <v>320</v>
      </c>
    </row>
    <row r="141" spans="1:7">
      <c r="A141" s="94">
        <v>9470398</v>
      </c>
      <c r="B141" s="13" t="s">
        <v>969</v>
      </c>
      <c r="C141" s="13" t="s">
        <v>164</v>
      </c>
      <c r="D141" s="5">
        <v>500</v>
      </c>
      <c r="E141" s="95">
        <v>8940894</v>
      </c>
      <c r="F141" s="13" t="s">
        <v>155</v>
      </c>
      <c r="G141" s="139" t="s">
        <v>320</v>
      </c>
    </row>
    <row r="142" spans="1:7">
      <c r="A142" s="94">
        <v>9470109</v>
      </c>
      <c r="B142" s="13" t="s">
        <v>988</v>
      </c>
      <c r="C142" s="13" t="s">
        <v>989</v>
      </c>
      <c r="D142" s="5">
        <v>500</v>
      </c>
      <c r="E142" s="95">
        <v>8940535</v>
      </c>
      <c r="F142" s="13" t="s">
        <v>162</v>
      </c>
      <c r="G142" s="139" t="s">
        <v>320</v>
      </c>
    </row>
    <row r="143" spans="1:7">
      <c r="A143" s="94">
        <v>9468966</v>
      </c>
      <c r="B143" s="13" t="s">
        <v>665</v>
      </c>
      <c r="C143" s="13" t="s">
        <v>666</v>
      </c>
      <c r="D143" s="5">
        <v>500</v>
      </c>
      <c r="E143" s="95">
        <v>8940052</v>
      </c>
      <c r="F143" s="13" t="s">
        <v>240</v>
      </c>
      <c r="G143" s="139" t="s">
        <v>320</v>
      </c>
    </row>
    <row r="144" spans="1:7">
      <c r="A144" s="94">
        <v>9468967</v>
      </c>
      <c r="B144" s="13" t="s">
        <v>665</v>
      </c>
      <c r="C144" s="13" t="s">
        <v>154</v>
      </c>
      <c r="D144" s="5">
        <v>500</v>
      </c>
      <c r="E144" s="95">
        <v>8940052</v>
      </c>
      <c r="F144" s="13" t="s">
        <v>240</v>
      </c>
      <c r="G144" s="139" t="s">
        <v>320</v>
      </c>
    </row>
    <row r="145" spans="1:7">
      <c r="A145" s="94">
        <v>9469519</v>
      </c>
      <c r="B145" s="13" t="s">
        <v>667</v>
      </c>
      <c r="C145" s="13" t="s">
        <v>668</v>
      </c>
      <c r="D145" s="5">
        <v>500</v>
      </c>
      <c r="E145" s="95">
        <v>8940535</v>
      </c>
      <c r="F145" s="13" t="s">
        <v>162</v>
      </c>
      <c r="G145" s="139" t="s">
        <v>320</v>
      </c>
    </row>
    <row r="146" spans="1:7">
      <c r="A146" s="94">
        <v>9469823</v>
      </c>
      <c r="B146" s="13" t="s">
        <v>669</v>
      </c>
      <c r="C146" s="13" t="s">
        <v>670</v>
      </c>
      <c r="D146" s="5">
        <v>500</v>
      </c>
      <c r="E146" s="95">
        <v>8940926</v>
      </c>
      <c r="F146" s="13" t="s">
        <v>238</v>
      </c>
      <c r="G146" s="139" t="s">
        <v>320</v>
      </c>
    </row>
    <row r="147" spans="1:7">
      <c r="A147" s="94">
        <v>9469918</v>
      </c>
      <c r="B147" s="13" t="s">
        <v>671</v>
      </c>
      <c r="C147" s="13" t="s">
        <v>672</v>
      </c>
      <c r="D147" s="5">
        <v>500</v>
      </c>
      <c r="E147" s="95">
        <v>8940052</v>
      </c>
      <c r="F147" s="13" t="s">
        <v>240</v>
      </c>
      <c r="G147" s="139" t="s">
        <v>320</v>
      </c>
    </row>
    <row r="148" spans="1:7">
      <c r="A148" s="94">
        <v>9467420</v>
      </c>
      <c r="B148" s="13" t="s">
        <v>415</v>
      </c>
      <c r="C148" s="13" t="s">
        <v>416</v>
      </c>
      <c r="D148" s="5">
        <v>500</v>
      </c>
      <c r="E148" s="95">
        <v>8940033</v>
      </c>
      <c r="F148" s="13" t="s">
        <v>552</v>
      </c>
      <c r="G148" s="139" t="s">
        <v>320</v>
      </c>
    </row>
    <row r="149" spans="1:7">
      <c r="A149" s="94">
        <v>9461986</v>
      </c>
      <c r="B149" s="13" t="s">
        <v>257</v>
      </c>
      <c r="C149" s="13" t="s">
        <v>258</v>
      </c>
      <c r="D149" s="5">
        <v>500</v>
      </c>
      <c r="E149" s="95">
        <v>8940894</v>
      </c>
      <c r="F149" s="13" t="s">
        <v>155</v>
      </c>
      <c r="G149" s="139" t="s">
        <v>320</v>
      </c>
    </row>
    <row r="150" spans="1:7">
      <c r="A150" s="94">
        <v>9468913</v>
      </c>
      <c r="B150" s="13" t="s">
        <v>673</v>
      </c>
      <c r="C150" s="13" t="s">
        <v>247</v>
      </c>
      <c r="D150" s="5">
        <v>500</v>
      </c>
      <c r="E150" s="95">
        <v>8940096</v>
      </c>
      <c r="F150" s="13" t="s">
        <v>168</v>
      </c>
      <c r="G150" s="139" t="s">
        <v>320</v>
      </c>
    </row>
    <row r="151" spans="1:7">
      <c r="A151" s="94">
        <v>9469583</v>
      </c>
      <c r="B151" s="13" t="s">
        <v>674</v>
      </c>
      <c r="C151" s="13" t="s">
        <v>144</v>
      </c>
      <c r="D151" s="5">
        <v>500</v>
      </c>
      <c r="E151" s="95">
        <v>8940976</v>
      </c>
      <c r="F151" s="13" t="s">
        <v>222</v>
      </c>
      <c r="G151" s="139" t="s">
        <v>320</v>
      </c>
    </row>
    <row r="152" spans="1:7">
      <c r="A152" s="94">
        <v>9469350</v>
      </c>
      <c r="B152" s="13" t="s">
        <v>675</v>
      </c>
      <c r="C152" s="13" t="s">
        <v>166</v>
      </c>
      <c r="D152" s="5">
        <v>500</v>
      </c>
      <c r="E152" s="95">
        <v>8940033</v>
      </c>
      <c r="F152" s="13" t="s">
        <v>552</v>
      </c>
      <c r="G152" s="139" t="s">
        <v>320</v>
      </c>
    </row>
    <row r="153" spans="1:7">
      <c r="A153" s="94">
        <v>9469435</v>
      </c>
      <c r="B153" s="13" t="s">
        <v>1059</v>
      </c>
      <c r="C153" s="13" t="s">
        <v>144</v>
      </c>
      <c r="D153" s="5">
        <v>500</v>
      </c>
      <c r="E153" s="95">
        <v>8940052</v>
      </c>
      <c r="F153" s="13" t="s">
        <v>240</v>
      </c>
      <c r="G153" s="139" t="s">
        <v>320</v>
      </c>
    </row>
    <row r="154" spans="1:7">
      <c r="A154" s="94">
        <v>9469346</v>
      </c>
      <c r="B154" s="13" t="s">
        <v>676</v>
      </c>
      <c r="C154" s="13" t="s">
        <v>295</v>
      </c>
      <c r="D154" s="5">
        <v>500</v>
      </c>
      <c r="E154" s="95">
        <v>8940459</v>
      </c>
      <c r="F154" s="13" t="s">
        <v>165</v>
      </c>
      <c r="G154" s="139" t="s">
        <v>320</v>
      </c>
    </row>
    <row r="155" spans="1:7">
      <c r="A155" s="94">
        <v>9469586</v>
      </c>
      <c r="B155" s="13" t="s">
        <v>677</v>
      </c>
      <c r="C155" s="13" t="s">
        <v>678</v>
      </c>
      <c r="D155" s="5">
        <v>500</v>
      </c>
      <c r="E155" s="95">
        <v>8940976</v>
      </c>
      <c r="F155" s="13" t="s">
        <v>222</v>
      </c>
      <c r="G155" s="139" t="s">
        <v>320</v>
      </c>
    </row>
    <row r="156" spans="1:7">
      <c r="A156" s="94">
        <v>9468914</v>
      </c>
      <c r="B156" s="13" t="s">
        <v>1017</v>
      </c>
      <c r="C156" s="13" t="s">
        <v>229</v>
      </c>
      <c r="D156" s="5">
        <v>500</v>
      </c>
      <c r="E156" s="95">
        <v>8940096</v>
      </c>
      <c r="F156" s="13" t="s">
        <v>168</v>
      </c>
      <c r="G156" s="139" t="s">
        <v>320</v>
      </c>
    </row>
    <row r="157" spans="1:7">
      <c r="A157" s="94">
        <v>9468968</v>
      </c>
      <c r="B157" s="13" t="s">
        <v>679</v>
      </c>
      <c r="C157" s="13" t="s">
        <v>680</v>
      </c>
      <c r="D157" s="5">
        <v>500</v>
      </c>
      <c r="E157" s="95">
        <v>8940052</v>
      </c>
      <c r="F157" s="13" t="s">
        <v>240</v>
      </c>
      <c r="G157" s="139" t="s">
        <v>320</v>
      </c>
    </row>
    <row r="158" spans="1:7">
      <c r="A158" s="94">
        <v>9467637</v>
      </c>
      <c r="B158" s="13" t="s">
        <v>418</v>
      </c>
      <c r="C158" s="13" t="s">
        <v>303</v>
      </c>
      <c r="D158" s="5">
        <v>500</v>
      </c>
      <c r="E158" s="95">
        <v>8941359</v>
      </c>
      <c r="F158" s="13" t="s">
        <v>173</v>
      </c>
      <c r="G158" s="139" t="s">
        <v>320</v>
      </c>
    </row>
    <row r="159" spans="1:7">
      <c r="A159" s="94">
        <v>9469757</v>
      </c>
      <c r="B159" s="13" t="s">
        <v>681</v>
      </c>
      <c r="C159" s="13" t="s">
        <v>248</v>
      </c>
      <c r="D159" s="5">
        <v>500</v>
      </c>
      <c r="E159" s="95">
        <v>8940096</v>
      </c>
      <c r="F159" s="13" t="s">
        <v>168</v>
      </c>
      <c r="G159" s="139" t="s">
        <v>320</v>
      </c>
    </row>
    <row r="160" spans="1:7">
      <c r="A160" s="94">
        <v>9468264</v>
      </c>
      <c r="B160" s="13" t="s">
        <v>506</v>
      </c>
      <c r="C160" s="13" t="s">
        <v>507</v>
      </c>
      <c r="D160" s="5">
        <v>506</v>
      </c>
      <c r="E160" s="95">
        <v>8940096</v>
      </c>
      <c r="F160" s="13" t="s">
        <v>168</v>
      </c>
      <c r="G160" s="139" t="s">
        <v>320</v>
      </c>
    </row>
    <row r="161" spans="1:7">
      <c r="A161" s="94">
        <v>9468969</v>
      </c>
      <c r="B161" s="13" t="s">
        <v>682</v>
      </c>
      <c r="C161" s="13" t="s">
        <v>319</v>
      </c>
      <c r="D161" s="5">
        <v>500</v>
      </c>
      <c r="E161" s="95">
        <v>8940052</v>
      </c>
      <c r="F161" s="13" t="s">
        <v>240</v>
      </c>
      <c r="G161" s="139" t="s">
        <v>320</v>
      </c>
    </row>
    <row r="162" spans="1:7">
      <c r="A162" s="94">
        <v>9469768</v>
      </c>
      <c r="B162" s="13" t="s">
        <v>683</v>
      </c>
      <c r="C162" s="13" t="s">
        <v>248</v>
      </c>
      <c r="D162" s="5">
        <v>500</v>
      </c>
      <c r="E162" s="95">
        <v>8940976</v>
      </c>
      <c r="F162" s="13" t="s">
        <v>222</v>
      </c>
      <c r="G162" s="139" t="s">
        <v>320</v>
      </c>
    </row>
    <row r="163" spans="1:7">
      <c r="A163" s="94">
        <v>9469684</v>
      </c>
      <c r="B163" s="13" t="s">
        <v>684</v>
      </c>
      <c r="C163" s="13" t="s">
        <v>685</v>
      </c>
      <c r="D163" s="5">
        <v>500</v>
      </c>
      <c r="E163" s="95">
        <v>8940872</v>
      </c>
      <c r="F163" s="13" t="s">
        <v>157</v>
      </c>
      <c r="G163" s="139" t="s">
        <v>320</v>
      </c>
    </row>
    <row r="164" spans="1:7">
      <c r="A164" s="94">
        <v>9469376</v>
      </c>
      <c r="B164" s="13" t="s">
        <v>686</v>
      </c>
      <c r="C164" s="13" t="s">
        <v>508</v>
      </c>
      <c r="D164" s="5">
        <v>500</v>
      </c>
      <c r="E164" s="95">
        <v>8941100</v>
      </c>
      <c r="F164" s="13" t="s">
        <v>171</v>
      </c>
      <c r="G164" s="139" t="s">
        <v>320</v>
      </c>
    </row>
    <row r="165" spans="1:7">
      <c r="A165" s="94">
        <v>9467511</v>
      </c>
      <c r="B165" s="13" t="s">
        <v>420</v>
      </c>
      <c r="C165" s="13" t="s">
        <v>421</v>
      </c>
      <c r="D165" s="5">
        <v>500</v>
      </c>
      <c r="E165" s="95">
        <v>8940033</v>
      </c>
      <c r="F165" s="13" t="s">
        <v>552</v>
      </c>
      <c r="G165" s="139" t="s">
        <v>320</v>
      </c>
    </row>
    <row r="166" spans="1:7">
      <c r="A166" s="94">
        <v>9470399</v>
      </c>
      <c r="B166" s="13" t="s">
        <v>970</v>
      </c>
      <c r="C166" s="13" t="s">
        <v>968</v>
      </c>
      <c r="D166" s="5">
        <v>500</v>
      </c>
      <c r="E166" s="95">
        <v>8940894</v>
      </c>
      <c r="F166" s="13" t="s">
        <v>155</v>
      </c>
      <c r="G166" s="139" t="s">
        <v>320</v>
      </c>
    </row>
    <row r="167" spans="1:7">
      <c r="A167" s="94">
        <v>9469378</v>
      </c>
      <c r="B167" s="13" t="s">
        <v>687</v>
      </c>
      <c r="C167" s="13" t="s">
        <v>688</v>
      </c>
      <c r="D167" s="5">
        <v>500</v>
      </c>
      <c r="E167" s="95">
        <v>8940033</v>
      </c>
      <c r="F167" s="13" t="s">
        <v>552</v>
      </c>
      <c r="G167" s="139" t="s">
        <v>320</v>
      </c>
    </row>
    <row r="168" spans="1:7">
      <c r="A168" s="94">
        <v>9465270</v>
      </c>
      <c r="B168" s="13" t="s">
        <v>292</v>
      </c>
      <c r="C168" s="13" t="s">
        <v>247</v>
      </c>
      <c r="D168" s="5">
        <v>500</v>
      </c>
      <c r="E168" s="95">
        <v>8940073</v>
      </c>
      <c r="F168" s="13" t="s">
        <v>237</v>
      </c>
      <c r="G168" s="139" t="s">
        <v>320</v>
      </c>
    </row>
    <row r="169" spans="1:7">
      <c r="A169" s="94">
        <v>9468916</v>
      </c>
      <c r="B169" s="13" t="s">
        <v>689</v>
      </c>
      <c r="C169" s="13" t="s">
        <v>366</v>
      </c>
      <c r="D169" s="5">
        <v>500</v>
      </c>
      <c r="E169" s="95">
        <v>8940096</v>
      </c>
      <c r="F169" s="13" t="s">
        <v>168</v>
      </c>
      <c r="G169" s="139" t="s">
        <v>320</v>
      </c>
    </row>
    <row r="170" spans="1:7">
      <c r="A170" s="94">
        <v>9469248</v>
      </c>
      <c r="B170" s="13" t="s">
        <v>690</v>
      </c>
      <c r="C170" s="13" t="s">
        <v>234</v>
      </c>
      <c r="D170" s="5">
        <v>500</v>
      </c>
      <c r="E170" s="95">
        <v>8940052</v>
      </c>
      <c r="F170" s="13" t="s">
        <v>240</v>
      </c>
      <c r="G170" s="139" t="s">
        <v>320</v>
      </c>
    </row>
    <row r="171" spans="1:7">
      <c r="A171" s="94">
        <v>9469259</v>
      </c>
      <c r="B171" s="13" t="s">
        <v>691</v>
      </c>
      <c r="C171" s="13" t="s">
        <v>536</v>
      </c>
      <c r="D171" s="5">
        <v>500</v>
      </c>
      <c r="E171" s="95">
        <v>8941282</v>
      </c>
      <c r="F171" s="13" t="s">
        <v>239</v>
      </c>
      <c r="G171" s="139" t="s">
        <v>320</v>
      </c>
    </row>
    <row r="172" spans="1:7">
      <c r="A172" s="94">
        <v>9470375</v>
      </c>
      <c r="B172" s="13" t="s">
        <v>945</v>
      </c>
      <c r="C172" s="13" t="s">
        <v>946</v>
      </c>
      <c r="D172" s="5">
        <v>500</v>
      </c>
      <c r="E172" s="95">
        <v>8940326</v>
      </c>
      <c r="F172" s="13" t="s">
        <v>167</v>
      </c>
      <c r="G172" s="139" t="s">
        <v>320</v>
      </c>
    </row>
    <row r="173" spans="1:7">
      <c r="A173" s="94">
        <v>9469385</v>
      </c>
      <c r="B173" s="13" t="s">
        <v>423</v>
      </c>
      <c r="C173" s="13" t="s">
        <v>692</v>
      </c>
      <c r="D173" s="5">
        <v>500</v>
      </c>
      <c r="E173" s="95">
        <v>8940096</v>
      </c>
      <c r="F173" s="13" t="s">
        <v>168</v>
      </c>
      <c r="G173" s="139" t="s">
        <v>320</v>
      </c>
    </row>
    <row r="174" spans="1:7">
      <c r="A174" s="94">
        <v>9469434</v>
      </c>
      <c r="B174" s="13" t="s">
        <v>693</v>
      </c>
      <c r="C174" s="13" t="s">
        <v>694</v>
      </c>
      <c r="D174" s="5">
        <v>500</v>
      </c>
      <c r="E174" s="95">
        <v>8940052</v>
      </c>
      <c r="F174" s="13" t="s">
        <v>240</v>
      </c>
      <c r="G174" s="139" t="s">
        <v>320</v>
      </c>
    </row>
    <row r="175" spans="1:7">
      <c r="A175" s="94">
        <v>9469285</v>
      </c>
      <c r="B175" s="13" t="s">
        <v>695</v>
      </c>
      <c r="C175" s="13" t="s">
        <v>252</v>
      </c>
      <c r="D175" s="5">
        <v>500</v>
      </c>
      <c r="E175" s="95">
        <v>8940096</v>
      </c>
      <c r="F175" s="13" t="s">
        <v>168</v>
      </c>
      <c r="G175" s="139" t="s">
        <v>320</v>
      </c>
    </row>
    <row r="176" spans="1:7">
      <c r="A176" s="94">
        <v>9468745</v>
      </c>
      <c r="B176" s="13" t="s">
        <v>696</v>
      </c>
      <c r="C176" s="13" t="s">
        <v>536</v>
      </c>
      <c r="D176" s="5">
        <v>500</v>
      </c>
      <c r="E176" s="95">
        <v>8940096</v>
      </c>
      <c r="F176" s="13" t="s">
        <v>168</v>
      </c>
      <c r="G176" s="139" t="s">
        <v>320</v>
      </c>
    </row>
    <row r="177" spans="1:7">
      <c r="A177" s="94">
        <v>9469164</v>
      </c>
      <c r="B177" s="13" t="s">
        <v>697</v>
      </c>
      <c r="C177" s="13" t="s">
        <v>253</v>
      </c>
      <c r="D177" s="5">
        <v>500</v>
      </c>
      <c r="E177" s="95">
        <v>8940524</v>
      </c>
      <c r="F177" s="13" t="s">
        <v>163</v>
      </c>
      <c r="G177" s="139" t="s">
        <v>320</v>
      </c>
    </row>
    <row r="178" spans="1:7">
      <c r="A178" s="94">
        <v>9469590</v>
      </c>
      <c r="B178" s="13" t="s">
        <v>698</v>
      </c>
      <c r="C178" s="13" t="s">
        <v>699</v>
      </c>
      <c r="D178" s="5">
        <v>500</v>
      </c>
      <c r="E178" s="95">
        <v>8940976</v>
      </c>
      <c r="F178" s="13" t="s">
        <v>222</v>
      </c>
      <c r="G178" s="139" t="s">
        <v>320</v>
      </c>
    </row>
    <row r="179" spans="1:7">
      <c r="A179" s="94">
        <v>9469769</v>
      </c>
      <c r="B179" s="13" t="s">
        <v>698</v>
      </c>
      <c r="C179" s="13" t="s">
        <v>395</v>
      </c>
      <c r="D179" s="5">
        <v>500</v>
      </c>
      <c r="E179" s="95">
        <v>8940976</v>
      </c>
      <c r="F179" s="13" t="s">
        <v>222</v>
      </c>
      <c r="G179" s="139" t="s">
        <v>320</v>
      </c>
    </row>
    <row r="180" spans="1:7">
      <c r="A180" s="94">
        <v>9468970</v>
      </c>
      <c r="B180" s="13" t="s">
        <v>700</v>
      </c>
      <c r="C180" s="13" t="s">
        <v>497</v>
      </c>
      <c r="D180" s="5">
        <v>500</v>
      </c>
      <c r="E180" s="95">
        <v>8940052</v>
      </c>
      <c r="F180" s="13" t="s">
        <v>240</v>
      </c>
      <c r="G180" s="139" t="s">
        <v>320</v>
      </c>
    </row>
    <row r="181" spans="1:7">
      <c r="A181" s="94">
        <v>9468782</v>
      </c>
      <c r="B181" s="13" t="s">
        <v>701</v>
      </c>
      <c r="C181" s="13" t="s">
        <v>161</v>
      </c>
      <c r="D181" s="5">
        <v>500</v>
      </c>
      <c r="E181" s="95">
        <v>8940448</v>
      </c>
      <c r="F181" s="13" t="s">
        <v>221</v>
      </c>
      <c r="G181" s="139" t="s">
        <v>320</v>
      </c>
    </row>
    <row r="182" spans="1:7">
      <c r="A182" s="94">
        <v>9465422</v>
      </c>
      <c r="B182" s="13" t="s">
        <v>293</v>
      </c>
      <c r="C182" s="13" t="s">
        <v>154</v>
      </c>
      <c r="D182" s="5">
        <v>500</v>
      </c>
      <c r="E182" s="95">
        <v>8940926</v>
      </c>
      <c r="F182" s="13" t="s">
        <v>238</v>
      </c>
      <c r="G182" s="139" t="s">
        <v>320</v>
      </c>
    </row>
    <row r="183" spans="1:7">
      <c r="A183" s="94">
        <v>9468868</v>
      </c>
      <c r="B183" s="13" t="s">
        <v>702</v>
      </c>
      <c r="C183" s="13" t="s">
        <v>370</v>
      </c>
      <c r="D183" s="5">
        <v>500</v>
      </c>
      <c r="E183" s="95">
        <v>8940073</v>
      </c>
      <c r="F183" s="13" t="s">
        <v>237</v>
      </c>
      <c r="G183" s="139" t="s">
        <v>320</v>
      </c>
    </row>
    <row r="184" spans="1:7">
      <c r="A184" s="94">
        <v>9468866</v>
      </c>
      <c r="B184" s="13" t="s">
        <v>424</v>
      </c>
      <c r="C184" s="13" t="s">
        <v>703</v>
      </c>
      <c r="D184" s="5">
        <v>500</v>
      </c>
      <c r="E184" s="95">
        <v>8940073</v>
      </c>
      <c r="F184" s="13" t="s">
        <v>237</v>
      </c>
      <c r="G184" s="139" t="s">
        <v>320</v>
      </c>
    </row>
    <row r="185" spans="1:7">
      <c r="A185" s="94">
        <v>9469416</v>
      </c>
      <c r="B185" s="13" t="s">
        <v>704</v>
      </c>
      <c r="C185" s="13" t="s">
        <v>705</v>
      </c>
      <c r="D185" s="5">
        <v>500</v>
      </c>
      <c r="E185" s="95">
        <v>8940524</v>
      </c>
      <c r="F185" s="13" t="s">
        <v>163</v>
      </c>
      <c r="G185" s="139" t="s">
        <v>320</v>
      </c>
    </row>
    <row r="186" spans="1:7">
      <c r="A186" s="94">
        <v>9469860</v>
      </c>
      <c r="B186" s="13" t="s">
        <v>706</v>
      </c>
      <c r="C186" s="13" t="s">
        <v>707</v>
      </c>
      <c r="D186" s="5">
        <v>500</v>
      </c>
      <c r="E186" s="95">
        <v>8940458</v>
      </c>
      <c r="F186" s="13" t="s">
        <v>241</v>
      </c>
      <c r="G186" s="139" t="s">
        <v>320</v>
      </c>
    </row>
    <row r="187" spans="1:7">
      <c r="A187" s="94">
        <v>9469056</v>
      </c>
      <c r="B187" s="13" t="s">
        <v>708</v>
      </c>
      <c r="C187" s="13" t="s">
        <v>709</v>
      </c>
      <c r="D187" s="5">
        <v>500</v>
      </c>
      <c r="E187" s="95">
        <v>8940012</v>
      </c>
      <c r="F187" s="13" t="s">
        <v>363</v>
      </c>
      <c r="G187" s="139" t="s">
        <v>320</v>
      </c>
    </row>
    <row r="188" spans="1:7">
      <c r="A188" s="94">
        <v>9469157</v>
      </c>
      <c r="B188" s="13" t="s">
        <v>710</v>
      </c>
      <c r="C188" s="13" t="s">
        <v>314</v>
      </c>
      <c r="D188" s="5">
        <v>500</v>
      </c>
      <c r="E188" s="95">
        <v>8940894</v>
      </c>
      <c r="F188" s="13" t="s">
        <v>155</v>
      </c>
      <c r="G188" s="139" t="s">
        <v>320</v>
      </c>
    </row>
    <row r="189" spans="1:7">
      <c r="A189" s="94">
        <v>9468853</v>
      </c>
      <c r="B189" s="13" t="s">
        <v>922</v>
      </c>
      <c r="C189" s="13" t="s">
        <v>923</v>
      </c>
      <c r="D189" s="5">
        <v>500</v>
      </c>
      <c r="E189" s="95">
        <v>8940458</v>
      </c>
      <c r="F189" s="13" t="s">
        <v>241</v>
      </c>
      <c r="G189" s="139" t="s">
        <v>320</v>
      </c>
    </row>
    <row r="190" spans="1:7">
      <c r="A190" s="94">
        <v>9470423</v>
      </c>
      <c r="B190" s="13" t="s">
        <v>1033</v>
      </c>
      <c r="C190" s="13" t="s">
        <v>246</v>
      </c>
      <c r="D190" s="5">
        <v>500</v>
      </c>
      <c r="E190" s="95">
        <v>8940033</v>
      </c>
      <c r="F190" s="13" t="s">
        <v>552</v>
      </c>
      <c r="G190" s="139" t="s">
        <v>320</v>
      </c>
    </row>
    <row r="191" spans="1:7">
      <c r="A191" s="94">
        <v>9467404</v>
      </c>
      <c r="B191" s="13" t="s">
        <v>425</v>
      </c>
      <c r="C191" s="13" t="s">
        <v>396</v>
      </c>
      <c r="D191" s="5">
        <v>500</v>
      </c>
      <c r="E191" s="95">
        <v>8940033</v>
      </c>
      <c r="F191" s="13" t="s">
        <v>552</v>
      </c>
      <c r="G191" s="139" t="s">
        <v>320</v>
      </c>
    </row>
    <row r="192" spans="1:7">
      <c r="A192" s="94">
        <v>9469075</v>
      </c>
      <c r="B192" s="13" t="s">
        <v>711</v>
      </c>
      <c r="C192" s="13" t="s">
        <v>537</v>
      </c>
      <c r="D192" s="5">
        <v>500</v>
      </c>
      <c r="E192" s="95">
        <v>8940549</v>
      </c>
      <c r="F192" s="13" t="s">
        <v>160</v>
      </c>
      <c r="G192" s="139" t="s">
        <v>320</v>
      </c>
    </row>
    <row r="193" spans="1:7">
      <c r="A193" s="94">
        <v>9470134</v>
      </c>
      <c r="B193" s="13" t="s">
        <v>1004</v>
      </c>
      <c r="C193" s="13" t="s">
        <v>451</v>
      </c>
      <c r="D193" s="5">
        <v>500</v>
      </c>
      <c r="E193" s="95">
        <v>8940976</v>
      </c>
      <c r="F193" s="13" t="s">
        <v>222</v>
      </c>
      <c r="G193" s="139" t="s">
        <v>320</v>
      </c>
    </row>
    <row r="194" spans="1:7">
      <c r="A194" s="94">
        <v>9469025</v>
      </c>
      <c r="B194" s="13" t="s">
        <v>712</v>
      </c>
      <c r="C194" s="13" t="s">
        <v>366</v>
      </c>
      <c r="D194" s="5">
        <v>500</v>
      </c>
      <c r="E194" s="95">
        <v>8940052</v>
      </c>
      <c r="F194" s="13" t="s">
        <v>240</v>
      </c>
      <c r="G194" s="139" t="s">
        <v>320</v>
      </c>
    </row>
    <row r="195" spans="1:7">
      <c r="A195" s="94">
        <v>9469719</v>
      </c>
      <c r="B195" s="13" t="s">
        <v>713</v>
      </c>
      <c r="C195" s="13" t="s">
        <v>714</v>
      </c>
      <c r="D195" s="5">
        <v>500</v>
      </c>
      <c r="E195" s="95">
        <v>8940459</v>
      </c>
      <c r="F195" s="13" t="s">
        <v>165</v>
      </c>
      <c r="G195" s="139" t="s">
        <v>320</v>
      </c>
    </row>
    <row r="196" spans="1:7">
      <c r="A196" s="94">
        <v>9469304</v>
      </c>
      <c r="B196" s="13" t="s">
        <v>715</v>
      </c>
      <c r="C196" s="13" t="s">
        <v>431</v>
      </c>
      <c r="D196" s="5">
        <v>500</v>
      </c>
      <c r="E196" s="95">
        <v>8940033</v>
      </c>
      <c r="F196" s="13" t="s">
        <v>552</v>
      </c>
      <c r="G196" s="139" t="s">
        <v>320</v>
      </c>
    </row>
    <row r="197" spans="1:7">
      <c r="A197" s="94">
        <v>9468275</v>
      </c>
      <c r="B197" s="13" t="s">
        <v>426</v>
      </c>
      <c r="C197" s="13" t="s">
        <v>151</v>
      </c>
      <c r="D197" s="5">
        <v>500</v>
      </c>
      <c r="E197" s="95">
        <v>8940926</v>
      </c>
      <c r="F197" s="13" t="s">
        <v>238</v>
      </c>
      <c r="G197" s="139" t="s">
        <v>320</v>
      </c>
    </row>
    <row r="198" spans="1:7">
      <c r="A198" s="94">
        <v>9469301</v>
      </c>
      <c r="B198" s="13" t="s">
        <v>716</v>
      </c>
      <c r="C198" s="13" t="s">
        <v>717</v>
      </c>
      <c r="D198" s="5">
        <v>500</v>
      </c>
      <c r="E198" s="95">
        <v>8940033</v>
      </c>
      <c r="F198" s="13" t="s">
        <v>552</v>
      </c>
      <c r="G198" s="139" t="s">
        <v>320</v>
      </c>
    </row>
    <row r="199" spans="1:7">
      <c r="A199" s="94">
        <v>9470099</v>
      </c>
      <c r="B199" s="13" t="s">
        <v>1014</v>
      </c>
      <c r="C199" s="13" t="s">
        <v>252</v>
      </c>
      <c r="D199" s="5">
        <v>500</v>
      </c>
      <c r="E199" s="95">
        <v>8941359</v>
      </c>
      <c r="F199" s="13" t="s">
        <v>173</v>
      </c>
      <c r="G199" s="139" t="s">
        <v>320</v>
      </c>
    </row>
    <row r="200" spans="1:7">
      <c r="A200" s="94">
        <v>9469214</v>
      </c>
      <c r="B200" s="13" t="s">
        <v>718</v>
      </c>
      <c r="C200" s="13" t="s">
        <v>374</v>
      </c>
      <c r="D200" s="5">
        <v>500</v>
      </c>
      <c r="E200" s="95">
        <v>8940073</v>
      </c>
      <c r="F200" s="13" t="s">
        <v>237</v>
      </c>
      <c r="G200" s="139" t="s">
        <v>320</v>
      </c>
    </row>
    <row r="201" spans="1:7">
      <c r="A201" s="94">
        <v>9467061</v>
      </c>
      <c r="B201" s="13" t="s">
        <v>428</v>
      </c>
      <c r="C201" s="13" t="s">
        <v>429</v>
      </c>
      <c r="D201" s="5">
        <v>500</v>
      </c>
      <c r="E201" s="95">
        <v>8940073</v>
      </c>
      <c r="F201" s="13" t="s">
        <v>237</v>
      </c>
      <c r="G201" s="139" t="s">
        <v>320</v>
      </c>
    </row>
    <row r="202" spans="1:7">
      <c r="A202" s="94">
        <v>9468987</v>
      </c>
      <c r="B202" s="13" t="s">
        <v>719</v>
      </c>
      <c r="C202" s="13" t="s">
        <v>502</v>
      </c>
      <c r="D202" s="5">
        <v>500</v>
      </c>
      <c r="E202" s="95">
        <v>8940096</v>
      </c>
      <c r="F202" s="13" t="s">
        <v>168</v>
      </c>
      <c r="G202" s="139" t="s">
        <v>320</v>
      </c>
    </row>
    <row r="203" spans="1:7">
      <c r="A203" s="94">
        <v>9468921</v>
      </c>
      <c r="B203" s="13" t="s">
        <v>720</v>
      </c>
      <c r="C203" s="13" t="s">
        <v>231</v>
      </c>
      <c r="D203" s="5">
        <v>500</v>
      </c>
      <c r="E203" s="95">
        <v>8940096</v>
      </c>
      <c r="F203" s="13" t="s">
        <v>168</v>
      </c>
      <c r="G203" s="139" t="s">
        <v>320</v>
      </c>
    </row>
    <row r="204" spans="1:7">
      <c r="A204" s="94">
        <v>9469407</v>
      </c>
      <c r="B204" s="13" t="s">
        <v>721</v>
      </c>
      <c r="C204" s="13" t="s">
        <v>722</v>
      </c>
      <c r="D204" s="5">
        <v>500</v>
      </c>
      <c r="E204" s="95">
        <v>8940448</v>
      </c>
      <c r="F204" s="13" t="s">
        <v>221</v>
      </c>
      <c r="G204" s="139" t="s">
        <v>320</v>
      </c>
    </row>
    <row r="205" spans="1:7">
      <c r="A205" s="94">
        <v>9468410</v>
      </c>
      <c r="B205" s="13" t="s">
        <v>509</v>
      </c>
      <c r="C205" s="13" t="s">
        <v>380</v>
      </c>
      <c r="D205" s="5">
        <v>500</v>
      </c>
      <c r="E205" s="95">
        <v>8940976</v>
      </c>
      <c r="F205" s="13" t="s">
        <v>222</v>
      </c>
      <c r="G205" s="139" t="s">
        <v>320</v>
      </c>
    </row>
    <row r="206" spans="1:7">
      <c r="A206" s="94">
        <v>9467993</v>
      </c>
      <c r="B206" s="13" t="s">
        <v>723</v>
      </c>
      <c r="C206" s="13" t="s">
        <v>510</v>
      </c>
      <c r="D206" s="5">
        <v>500</v>
      </c>
      <c r="E206" s="95">
        <v>8941282</v>
      </c>
      <c r="F206" s="13" t="s">
        <v>239</v>
      </c>
      <c r="G206" s="139" t="s">
        <v>320</v>
      </c>
    </row>
    <row r="207" spans="1:7">
      <c r="A207" s="94">
        <v>9468971</v>
      </c>
      <c r="B207" s="13" t="s">
        <v>724</v>
      </c>
      <c r="C207" s="13" t="s">
        <v>231</v>
      </c>
      <c r="D207" s="5">
        <v>500</v>
      </c>
      <c r="E207" s="95">
        <v>8940052</v>
      </c>
      <c r="F207" s="13" t="s">
        <v>240</v>
      </c>
      <c r="G207" s="139" t="s">
        <v>320</v>
      </c>
    </row>
    <row r="208" spans="1:7">
      <c r="A208" s="94">
        <v>9470142</v>
      </c>
      <c r="B208" s="13" t="s">
        <v>1005</v>
      </c>
      <c r="C208" s="13" t="s">
        <v>258</v>
      </c>
      <c r="D208" s="5">
        <v>500</v>
      </c>
      <c r="E208" s="95">
        <v>8940976</v>
      </c>
      <c r="F208" s="13" t="s">
        <v>222</v>
      </c>
      <c r="G208" s="139" t="s">
        <v>320</v>
      </c>
    </row>
    <row r="209" spans="1:7">
      <c r="A209" s="94">
        <v>9469595</v>
      </c>
      <c r="B209" s="13" t="s">
        <v>725</v>
      </c>
      <c r="C209" s="13" t="s">
        <v>369</v>
      </c>
      <c r="D209" s="5">
        <v>500</v>
      </c>
      <c r="E209" s="95">
        <v>8940976</v>
      </c>
      <c r="F209" s="13" t="s">
        <v>222</v>
      </c>
      <c r="G209" s="139" t="s">
        <v>320</v>
      </c>
    </row>
    <row r="210" spans="1:7">
      <c r="A210" s="94">
        <v>9467455</v>
      </c>
      <c r="B210" s="13" t="s">
        <v>430</v>
      </c>
      <c r="C210" s="13" t="s">
        <v>431</v>
      </c>
      <c r="D210" s="5">
        <v>500</v>
      </c>
      <c r="E210" s="95">
        <v>8940073</v>
      </c>
      <c r="F210" s="13" t="s">
        <v>237</v>
      </c>
      <c r="G210" s="139" t="s">
        <v>320</v>
      </c>
    </row>
    <row r="211" spans="1:7">
      <c r="A211" s="94">
        <v>9468413</v>
      </c>
      <c r="B211" s="13" t="s">
        <v>511</v>
      </c>
      <c r="C211" s="13" t="s">
        <v>284</v>
      </c>
      <c r="D211" s="5">
        <v>500</v>
      </c>
      <c r="E211" s="95">
        <v>8940976</v>
      </c>
      <c r="F211" s="13" t="s">
        <v>222</v>
      </c>
      <c r="G211" s="139" t="s">
        <v>320</v>
      </c>
    </row>
    <row r="212" spans="1:7">
      <c r="A212" s="94">
        <v>9470093</v>
      </c>
      <c r="B212" s="13" t="s">
        <v>952</v>
      </c>
      <c r="C212" s="13" t="s">
        <v>953</v>
      </c>
      <c r="D212" s="5">
        <v>500</v>
      </c>
      <c r="E212" s="95">
        <v>8940073</v>
      </c>
      <c r="F212" s="13" t="s">
        <v>237</v>
      </c>
      <c r="G212" s="139" t="s">
        <v>320</v>
      </c>
    </row>
    <row r="213" spans="1:7">
      <c r="A213" s="94">
        <v>9469596</v>
      </c>
      <c r="B213" s="13" t="s">
        <v>726</v>
      </c>
      <c r="C213" s="13" t="s">
        <v>246</v>
      </c>
      <c r="D213" s="5">
        <v>500</v>
      </c>
      <c r="E213" s="95">
        <v>8940976</v>
      </c>
      <c r="F213" s="13" t="s">
        <v>222</v>
      </c>
      <c r="G213" s="139" t="s">
        <v>320</v>
      </c>
    </row>
    <row r="214" spans="1:7">
      <c r="A214" s="94">
        <v>9469773</v>
      </c>
      <c r="B214" s="13" t="s">
        <v>727</v>
      </c>
      <c r="C214" s="13" t="s">
        <v>728</v>
      </c>
      <c r="D214" s="5">
        <v>500</v>
      </c>
      <c r="E214" s="95">
        <v>8940535</v>
      </c>
      <c r="F214" s="13" t="s">
        <v>162</v>
      </c>
      <c r="G214" s="139" t="s">
        <v>320</v>
      </c>
    </row>
    <row r="215" spans="1:7">
      <c r="A215" s="94">
        <v>9469122</v>
      </c>
      <c r="B215" s="13" t="s">
        <v>729</v>
      </c>
      <c r="C215" s="13" t="s">
        <v>730</v>
      </c>
      <c r="D215" s="5">
        <v>500</v>
      </c>
      <c r="E215" s="95">
        <v>8940926</v>
      </c>
      <c r="F215" s="13" t="s">
        <v>238</v>
      </c>
      <c r="G215" s="139" t="s">
        <v>320</v>
      </c>
    </row>
    <row r="216" spans="1:7">
      <c r="A216" s="94">
        <v>9469345</v>
      </c>
      <c r="B216" s="13" t="s">
        <v>731</v>
      </c>
      <c r="C216" s="13" t="s">
        <v>732</v>
      </c>
      <c r="D216" s="5">
        <v>500</v>
      </c>
      <c r="E216" s="95">
        <v>8940448</v>
      </c>
      <c r="F216" s="13" t="s">
        <v>221</v>
      </c>
      <c r="G216" s="139" t="s">
        <v>320</v>
      </c>
    </row>
    <row r="217" spans="1:7">
      <c r="A217" s="94">
        <v>9469803</v>
      </c>
      <c r="B217" s="13" t="s">
        <v>733</v>
      </c>
      <c r="C217" s="13" t="s">
        <v>311</v>
      </c>
      <c r="D217" s="5">
        <v>500</v>
      </c>
      <c r="E217" s="95">
        <v>8940096</v>
      </c>
      <c r="F217" s="13" t="s">
        <v>168</v>
      </c>
      <c r="G217" s="139" t="s">
        <v>320</v>
      </c>
    </row>
    <row r="218" spans="1:7">
      <c r="A218" s="94">
        <v>9469492</v>
      </c>
      <c r="B218" s="13" t="s">
        <v>733</v>
      </c>
      <c r="C218" s="13" t="s">
        <v>613</v>
      </c>
      <c r="D218" s="5">
        <v>500</v>
      </c>
      <c r="E218" s="95">
        <v>8940096</v>
      </c>
      <c r="F218" s="13" t="s">
        <v>168</v>
      </c>
      <c r="G218" s="139" t="s">
        <v>320</v>
      </c>
    </row>
    <row r="219" spans="1:7">
      <c r="A219" s="94">
        <v>9470035</v>
      </c>
      <c r="B219" s="13" t="s">
        <v>734</v>
      </c>
      <c r="C219" s="13" t="s">
        <v>248</v>
      </c>
      <c r="D219" s="5">
        <v>500</v>
      </c>
      <c r="E219" s="95">
        <v>8940894</v>
      </c>
      <c r="F219" s="13" t="s">
        <v>155</v>
      </c>
      <c r="G219" s="139" t="s">
        <v>320</v>
      </c>
    </row>
    <row r="220" spans="1:7">
      <c r="A220" s="94">
        <v>9466801</v>
      </c>
      <c r="B220" s="13" t="s">
        <v>434</v>
      </c>
      <c r="C220" s="13" t="s">
        <v>435</v>
      </c>
      <c r="D220" s="5">
        <v>500</v>
      </c>
      <c r="E220" s="95">
        <v>8940073</v>
      </c>
      <c r="F220" s="13" t="s">
        <v>237</v>
      </c>
      <c r="G220" s="139" t="s">
        <v>320</v>
      </c>
    </row>
    <row r="221" spans="1:7">
      <c r="A221" s="94">
        <v>9465317</v>
      </c>
      <c r="B221" s="13" t="s">
        <v>267</v>
      </c>
      <c r="C221" s="13" t="s">
        <v>294</v>
      </c>
      <c r="D221" s="5">
        <v>500</v>
      </c>
      <c r="E221" s="95">
        <v>8940926</v>
      </c>
      <c r="F221" s="13" t="s">
        <v>238</v>
      </c>
      <c r="G221" s="139" t="s">
        <v>320</v>
      </c>
    </row>
    <row r="222" spans="1:7">
      <c r="A222" s="94">
        <v>9469312</v>
      </c>
      <c r="B222" s="13" t="s">
        <v>735</v>
      </c>
      <c r="C222" s="13" t="s">
        <v>639</v>
      </c>
      <c r="D222" s="5">
        <v>500</v>
      </c>
      <c r="E222" s="95">
        <v>8940033</v>
      </c>
      <c r="F222" s="13" t="s">
        <v>552</v>
      </c>
      <c r="G222" s="139" t="s">
        <v>320</v>
      </c>
    </row>
    <row r="223" spans="1:7">
      <c r="A223" s="94">
        <v>9468790</v>
      </c>
      <c r="B223" s="13" t="s">
        <v>736</v>
      </c>
      <c r="C223" s="13" t="s">
        <v>737</v>
      </c>
      <c r="D223" s="5">
        <v>500</v>
      </c>
      <c r="E223" s="95">
        <v>8940052</v>
      </c>
      <c r="F223" s="13" t="s">
        <v>240</v>
      </c>
      <c r="G223" s="139" t="s">
        <v>320</v>
      </c>
    </row>
    <row r="224" spans="1:7">
      <c r="A224" s="94">
        <v>9470212</v>
      </c>
      <c r="B224" s="13" t="s">
        <v>932</v>
      </c>
      <c r="C224" s="13" t="s">
        <v>933</v>
      </c>
      <c r="D224" s="5">
        <v>500</v>
      </c>
      <c r="E224" s="95">
        <v>8940070</v>
      </c>
      <c r="F224" s="13" t="s">
        <v>170</v>
      </c>
      <c r="G224" s="139" t="s">
        <v>320</v>
      </c>
    </row>
    <row r="225" spans="1:7">
      <c r="A225" s="94">
        <v>9468974</v>
      </c>
      <c r="B225" s="13" t="s">
        <v>436</v>
      </c>
      <c r="C225" s="13" t="s">
        <v>738</v>
      </c>
      <c r="D225" s="5">
        <v>500</v>
      </c>
      <c r="E225" s="95">
        <v>8940052</v>
      </c>
      <c r="F225" s="13" t="s">
        <v>240</v>
      </c>
      <c r="G225" s="139" t="s">
        <v>320</v>
      </c>
    </row>
    <row r="226" spans="1:7">
      <c r="A226" s="94">
        <v>9468923</v>
      </c>
      <c r="B226" s="13" t="s">
        <v>739</v>
      </c>
      <c r="C226" s="13" t="s">
        <v>233</v>
      </c>
      <c r="D226" s="5">
        <v>500</v>
      </c>
      <c r="E226" s="95">
        <v>8940096</v>
      </c>
      <c r="F226" s="13" t="s">
        <v>168</v>
      </c>
      <c r="G226" s="139" t="s">
        <v>320</v>
      </c>
    </row>
    <row r="227" spans="1:7">
      <c r="A227" s="94">
        <v>9466642</v>
      </c>
      <c r="B227" s="13" t="s">
        <v>512</v>
      </c>
      <c r="C227" s="13" t="s">
        <v>513</v>
      </c>
      <c r="D227" s="5">
        <v>500</v>
      </c>
      <c r="E227" s="95">
        <v>8941282</v>
      </c>
      <c r="F227" s="13" t="s">
        <v>239</v>
      </c>
      <c r="G227" s="139" t="s">
        <v>320</v>
      </c>
    </row>
    <row r="228" spans="1:7">
      <c r="A228" s="94">
        <v>9466785</v>
      </c>
      <c r="B228" s="13" t="s">
        <v>437</v>
      </c>
      <c r="C228" s="13" t="s">
        <v>427</v>
      </c>
      <c r="D228" s="5">
        <v>500</v>
      </c>
      <c r="E228" s="95">
        <v>8940096</v>
      </c>
      <c r="F228" s="13" t="s">
        <v>168</v>
      </c>
      <c r="G228" s="139" t="s">
        <v>320</v>
      </c>
    </row>
    <row r="229" spans="1:7">
      <c r="A229" s="94">
        <v>9469599</v>
      </c>
      <c r="B229" s="13" t="s">
        <v>740</v>
      </c>
      <c r="C229" s="13" t="s">
        <v>741</v>
      </c>
      <c r="D229" s="5">
        <v>500</v>
      </c>
      <c r="E229" s="95">
        <v>8940976</v>
      </c>
      <c r="F229" s="13" t="s">
        <v>222</v>
      </c>
      <c r="G229" s="139" t="s">
        <v>320</v>
      </c>
    </row>
    <row r="230" spans="1:7">
      <c r="A230" s="94">
        <v>9469079</v>
      </c>
      <c r="B230" s="13" t="s">
        <v>438</v>
      </c>
      <c r="C230" s="13" t="s">
        <v>246</v>
      </c>
      <c r="D230" s="5">
        <v>500</v>
      </c>
      <c r="E230" s="95">
        <v>8941359</v>
      </c>
      <c r="F230" s="13" t="s">
        <v>173</v>
      </c>
      <c r="G230" s="139" t="s">
        <v>320</v>
      </c>
    </row>
    <row r="231" spans="1:7">
      <c r="A231" s="94">
        <v>9469836</v>
      </c>
      <c r="B231" s="13" t="s">
        <v>742</v>
      </c>
      <c r="C231" s="13" t="s">
        <v>666</v>
      </c>
      <c r="D231" s="5">
        <v>500</v>
      </c>
      <c r="E231" s="95">
        <v>8940894</v>
      </c>
      <c r="F231" s="13" t="s">
        <v>155</v>
      </c>
      <c r="G231" s="139" t="s">
        <v>320</v>
      </c>
    </row>
    <row r="232" spans="1:7">
      <c r="A232" s="94">
        <v>9466925</v>
      </c>
      <c r="B232" s="13" t="s">
        <v>439</v>
      </c>
      <c r="C232" s="13" t="s">
        <v>440</v>
      </c>
      <c r="D232" s="5">
        <v>500</v>
      </c>
      <c r="E232" s="95">
        <v>8940073</v>
      </c>
      <c r="F232" s="13" t="s">
        <v>237</v>
      </c>
      <c r="G232" s="139" t="s">
        <v>320</v>
      </c>
    </row>
    <row r="233" spans="1:7">
      <c r="A233" s="94">
        <v>9468685</v>
      </c>
      <c r="B233" s="13" t="s">
        <v>548</v>
      </c>
      <c r="C233" s="13" t="s">
        <v>229</v>
      </c>
      <c r="D233" s="5">
        <v>500</v>
      </c>
      <c r="E233" s="95">
        <v>8940458</v>
      </c>
      <c r="F233" s="13" t="s">
        <v>241</v>
      </c>
      <c r="G233" s="139" t="s">
        <v>320</v>
      </c>
    </row>
    <row r="234" spans="1:7">
      <c r="A234" s="94">
        <v>9468723</v>
      </c>
      <c r="B234" s="13" t="s">
        <v>549</v>
      </c>
      <c r="C234" s="13" t="s">
        <v>550</v>
      </c>
      <c r="D234" s="5">
        <v>500</v>
      </c>
      <c r="E234" s="95">
        <v>8940524</v>
      </c>
      <c r="F234" s="13" t="s">
        <v>163</v>
      </c>
      <c r="G234" s="139" t="s">
        <v>320</v>
      </c>
    </row>
    <row r="235" spans="1:7">
      <c r="A235" s="94">
        <v>9469778</v>
      </c>
      <c r="B235" s="13" t="s">
        <v>743</v>
      </c>
      <c r="C235" s="13" t="s">
        <v>244</v>
      </c>
      <c r="D235" s="5">
        <v>500</v>
      </c>
      <c r="E235" s="95">
        <v>8940535</v>
      </c>
      <c r="F235" s="13" t="s">
        <v>162</v>
      </c>
      <c r="G235" s="139" t="s">
        <v>320</v>
      </c>
    </row>
    <row r="236" spans="1:7">
      <c r="A236" s="94">
        <v>9469538</v>
      </c>
      <c r="B236" s="13" t="s">
        <v>744</v>
      </c>
      <c r="C236" s="13" t="s">
        <v>530</v>
      </c>
      <c r="D236" s="5">
        <v>500</v>
      </c>
      <c r="E236" s="95">
        <v>8940096</v>
      </c>
      <c r="F236" s="13" t="s">
        <v>168</v>
      </c>
      <c r="G236" s="139" t="s">
        <v>320</v>
      </c>
    </row>
    <row r="237" spans="1:7">
      <c r="A237" s="94">
        <v>9469889</v>
      </c>
      <c r="B237" s="13" t="s">
        <v>745</v>
      </c>
      <c r="C237" s="13" t="s">
        <v>225</v>
      </c>
      <c r="D237" s="5">
        <v>500</v>
      </c>
      <c r="E237" s="95">
        <v>8940073</v>
      </c>
      <c r="F237" s="13" t="s">
        <v>237</v>
      </c>
      <c r="G237" s="139" t="s">
        <v>320</v>
      </c>
    </row>
    <row r="238" spans="1:7">
      <c r="A238" s="94">
        <v>9470091</v>
      </c>
      <c r="B238" s="13" t="s">
        <v>954</v>
      </c>
      <c r="C238" s="13" t="s">
        <v>955</v>
      </c>
      <c r="D238" s="5">
        <v>500</v>
      </c>
      <c r="E238" s="95">
        <v>8940073</v>
      </c>
      <c r="F238" s="13" t="s">
        <v>237</v>
      </c>
      <c r="G238" s="139" t="s">
        <v>320</v>
      </c>
    </row>
    <row r="239" spans="1:7">
      <c r="A239" s="94">
        <v>9469134</v>
      </c>
      <c r="B239" s="13" t="s">
        <v>746</v>
      </c>
      <c r="C239" s="13" t="s">
        <v>246</v>
      </c>
      <c r="D239" s="5">
        <v>500</v>
      </c>
      <c r="E239" s="95">
        <v>8940096</v>
      </c>
      <c r="F239" s="13" t="s">
        <v>168</v>
      </c>
      <c r="G239" s="139" t="s">
        <v>320</v>
      </c>
    </row>
    <row r="240" spans="1:7">
      <c r="A240" s="94">
        <v>9469602</v>
      </c>
      <c r="B240" s="13" t="s">
        <v>747</v>
      </c>
      <c r="C240" s="13" t="s">
        <v>748</v>
      </c>
      <c r="D240" s="5">
        <v>500</v>
      </c>
      <c r="E240" s="95">
        <v>8940976</v>
      </c>
      <c r="F240" s="13" t="s">
        <v>222</v>
      </c>
      <c r="G240" s="139" t="s">
        <v>320</v>
      </c>
    </row>
    <row r="241" spans="1:7">
      <c r="A241" s="94">
        <v>9470373</v>
      </c>
      <c r="B241" s="13" t="s">
        <v>971</v>
      </c>
      <c r="C241" s="13" t="s">
        <v>666</v>
      </c>
      <c r="D241" s="5">
        <v>500</v>
      </c>
      <c r="E241" s="95">
        <v>8940894</v>
      </c>
      <c r="F241" s="13" t="s">
        <v>155</v>
      </c>
      <c r="G241" s="139" t="s">
        <v>320</v>
      </c>
    </row>
    <row r="242" spans="1:7">
      <c r="A242" s="94">
        <v>9469348</v>
      </c>
      <c r="B242" s="13" t="s">
        <v>749</v>
      </c>
      <c r="C242" s="13" t="s">
        <v>229</v>
      </c>
      <c r="D242" s="5">
        <v>500</v>
      </c>
      <c r="E242" s="95">
        <v>8940448</v>
      </c>
      <c r="F242" s="13" t="s">
        <v>221</v>
      </c>
      <c r="G242" s="139" t="s">
        <v>320</v>
      </c>
    </row>
    <row r="243" spans="1:7">
      <c r="A243" s="94">
        <v>9470411</v>
      </c>
      <c r="B243" s="13" t="s">
        <v>1034</v>
      </c>
      <c r="C243" s="13" t="s">
        <v>225</v>
      </c>
      <c r="D243" s="5">
        <v>500</v>
      </c>
      <c r="E243" s="95">
        <v>8941282</v>
      </c>
      <c r="F243" s="13" t="s">
        <v>239</v>
      </c>
      <c r="G243" s="139" t="s">
        <v>320</v>
      </c>
    </row>
    <row r="244" spans="1:7">
      <c r="A244" s="94">
        <v>9468862</v>
      </c>
      <c r="B244" s="13" t="s">
        <v>750</v>
      </c>
      <c r="C244" s="13" t="s">
        <v>499</v>
      </c>
      <c r="D244" s="5">
        <v>500</v>
      </c>
      <c r="E244" s="95">
        <v>8940073</v>
      </c>
      <c r="F244" s="13" t="s">
        <v>237</v>
      </c>
      <c r="G244" s="139" t="s">
        <v>320</v>
      </c>
    </row>
    <row r="245" spans="1:7">
      <c r="A245" s="94">
        <v>9468863</v>
      </c>
      <c r="B245" s="13" t="s">
        <v>750</v>
      </c>
      <c r="C245" s="13" t="s">
        <v>414</v>
      </c>
      <c r="D245" s="5">
        <v>500</v>
      </c>
      <c r="E245" s="95">
        <v>8940073</v>
      </c>
      <c r="F245" s="13" t="s">
        <v>237</v>
      </c>
      <c r="G245" s="139" t="s">
        <v>320</v>
      </c>
    </row>
    <row r="246" spans="1:7">
      <c r="A246" s="94">
        <v>9469844</v>
      </c>
      <c r="B246" s="13" t="s">
        <v>751</v>
      </c>
      <c r="C246" s="13" t="s">
        <v>414</v>
      </c>
      <c r="D246" s="5">
        <v>500</v>
      </c>
      <c r="E246" s="95">
        <v>8940459</v>
      </c>
      <c r="F246" s="13" t="s">
        <v>165</v>
      </c>
      <c r="G246" s="139" t="s">
        <v>320</v>
      </c>
    </row>
    <row r="247" spans="1:7">
      <c r="A247" s="94">
        <v>9468864</v>
      </c>
      <c r="B247" s="13" t="s">
        <v>752</v>
      </c>
      <c r="C247" s="13" t="s">
        <v>156</v>
      </c>
      <c r="D247" s="5">
        <v>500</v>
      </c>
      <c r="E247" s="95">
        <v>8940073</v>
      </c>
      <c r="F247" s="13" t="s">
        <v>237</v>
      </c>
      <c r="G247" s="139" t="s">
        <v>320</v>
      </c>
    </row>
    <row r="248" spans="1:7">
      <c r="A248" s="94">
        <v>9469306</v>
      </c>
      <c r="B248" s="13" t="s">
        <v>753</v>
      </c>
      <c r="C248" s="13" t="s">
        <v>754</v>
      </c>
      <c r="D248" s="5">
        <v>500</v>
      </c>
      <c r="E248" s="95">
        <v>8940448</v>
      </c>
      <c r="F248" s="13" t="s">
        <v>221</v>
      </c>
      <c r="G248" s="139" t="s">
        <v>320</v>
      </c>
    </row>
    <row r="249" spans="1:7">
      <c r="A249" s="94">
        <v>9467798</v>
      </c>
      <c r="B249" s="13" t="s">
        <v>441</v>
      </c>
      <c r="C249" s="13" t="s">
        <v>406</v>
      </c>
      <c r="D249" s="5">
        <v>500</v>
      </c>
      <c r="E249" s="95">
        <v>8940459</v>
      </c>
      <c r="F249" s="13" t="s">
        <v>165</v>
      </c>
      <c r="G249" s="139" t="s">
        <v>320</v>
      </c>
    </row>
    <row r="250" spans="1:7">
      <c r="A250" s="94">
        <v>9469712</v>
      </c>
      <c r="B250" s="13" t="s">
        <v>755</v>
      </c>
      <c r="C250" s="13" t="s">
        <v>756</v>
      </c>
      <c r="D250" s="5">
        <v>500</v>
      </c>
      <c r="E250" s="95">
        <v>8940052</v>
      </c>
      <c r="F250" s="13" t="s">
        <v>240</v>
      </c>
      <c r="G250" s="139" t="s">
        <v>320</v>
      </c>
    </row>
    <row r="251" spans="1:7">
      <c r="A251" s="94">
        <v>9470097</v>
      </c>
      <c r="B251" s="13" t="s">
        <v>956</v>
      </c>
      <c r="C251" s="13" t="s">
        <v>957</v>
      </c>
      <c r="D251" s="5">
        <v>500</v>
      </c>
      <c r="E251" s="95">
        <v>8940073</v>
      </c>
      <c r="F251" s="13" t="s">
        <v>237</v>
      </c>
      <c r="G251" s="139" t="s">
        <v>320</v>
      </c>
    </row>
    <row r="252" spans="1:7">
      <c r="A252" s="94">
        <v>9469333</v>
      </c>
      <c r="B252" s="13" t="s">
        <v>757</v>
      </c>
      <c r="C252" s="13" t="s">
        <v>758</v>
      </c>
      <c r="D252" s="5">
        <v>500</v>
      </c>
      <c r="E252" s="95">
        <v>8940448</v>
      </c>
      <c r="F252" s="13" t="s">
        <v>221</v>
      </c>
      <c r="G252" s="139" t="s">
        <v>320</v>
      </c>
    </row>
    <row r="253" spans="1:7">
      <c r="A253" s="94">
        <v>9469308</v>
      </c>
      <c r="B253" s="13" t="s">
        <v>759</v>
      </c>
      <c r="C253" s="13" t="s">
        <v>760</v>
      </c>
      <c r="D253" s="5">
        <v>500</v>
      </c>
      <c r="E253" s="95">
        <v>8940033</v>
      </c>
      <c r="F253" s="13" t="s">
        <v>552</v>
      </c>
      <c r="G253" s="139" t="s">
        <v>320</v>
      </c>
    </row>
    <row r="254" spans="1:7">
      <c r="A254" s="94">
        <v>9469192</v>
      </c>
      <c r="B254" s="13" t="s">
        <v>262</v>
      </c>
      <c r="C254" s="13" t="s">
        <v>432</v>
      </c>
      <c r="D254" s="5">
        <v>500</v>
      </c>
      <c r="E254" s="95">
        <v>8940052</v>
      </c>
      <c r="F254" s="13" t="s">
        <v>240</v>
      </c>
      <c r="G254" s="139" t="s">
        <v>320</v>
      </c>
    </row>
    <row r="255" spans="1:7">
      <c r="A255" s="94">
        <v>9469193</v>
      </c>
      <c r="B255" s="13" t="s">
        <v>262</v>
      </c>
      <c r="C255" s="13" t="s">
        <v>371</v>
      </c>
      <c r="D255" s="5">
        <v>500</v>
      </c>
      <c r="E255" s="95">
        <v>8940052</v>
      </c>
      <c r="F255" s="13" t="s">
        <v>240</v>
      </c>
      <c r="G255" s="139" t="s">
        <v>320</v>
      </c>
    </row>
    <row r="256" spans="1:7">
      <c r="A256" s="94">
        <v>9469097</v>
      </c>
      <c r="B256" s="13" t="s">
        <v>264</v>
      </c>
      <c r="C256" s="13" t="s">
        <v>761</v>
      </c>
      <c r="D256" s="5">
        <v>500</v>
      </c>
      <c r="E256" s="95">
        <v>8940524</v>
      </c>
      <c r="F256" s="13" t="s">
        <v>163</v>
      </c>
      <c r="G256" s="139" t="s">
        <v>320</v>
      </c>
    </row>
    <row r="257" spans="1:7">
      <c r="A257" s="94">
        <v>9466885</v>
      </c>
      <c r="B257" s="13" t="s">
        <v>442</v>
      </c>
      <c r="C257" s="13" t="s">
        <v>443</v>
      </c>
      <c r="D257" s="5">
        <v>500</v>
      </c>
      <c r="E257" s="95">
        <v>8940458</v>
      </c>
      <c r="F257" s="13" t="s">
        <v>241</v>
      </c>
      <c r="G257" s="139" t="s">
        <v>320</v>
      </c>
    </row>
    <row r="258" spans="1:7">
      <c r="A258" s="94">
        <v>9468861</v>
      </c>
      <c r="B258" s="13" t="s">
        <v>444</v>
      </c>
      <c r="C258" s="13" t="s">
        <v>762</v>
      </c>
      <c r="D258" s="5">
        <v>500</v>
      </c>
      <c r="E258" s="95">
        <v>8940073</v>
      </c>
      <c r="F258" s="13" t="s">
        <v>237</v>
      </c>
      <c r="G258" s="139" t="s">
        <v>320</v>
      </c>
    </row>
    <row r="259" spans="1:7">
      <c r="A259" s="94">
        <v>9469147</v>
      </c>
      <c r="B259" s="13" t="s">
        <v>763</v>
      </c>
      <c r="C259" s="13" t="s">
        <v>251</v>
      </c>
      <c r="D259" s="5">
        <v>500</v>
      </c>
      <c r="E259" s="95">
        <v>8940524</v>
      </c>
      <c r="F259" s="13" t="s">
        <v>163</v>
      </c>
      <c r="G259" s="139" t="s">
        <v>320</v>
      </c>
    </row>
    <row r="260" spans="1:7">
      <c r="A260" s="94">
        <v>9469475</v>
      </c>
      <c r="B260" s="13" t="s">
        <v>764</v>
      </c>
      <c r="C260" s="13" t="s">
        <v>235</v>
      </c>
      <c r="D260" s="5">
        <v>500</v>
      </c>
      <c r="E260" s="95">
        <v>8940052</v>
      </c>
      <c r="F260" s="13" t="s">
        <v>240</v>
      </c>
      <c r="G260" s="139" t="s">
        <v>320</v>
      </c>
    </row>
    <row r="261" spans="1:7">
      <c r="A261" s="94">
        <v>9468789</v>
      </c>
      <c r="B261" s="13" t="s">
        <v>765</v>
      </c>
      <c r="C261" s="13" t="s">
        <v>249</v>
      </c>
      <c r="D261" s="5">
        <v>500</v>
      </c>
      <c r="E261" s="95">
        <v>8940535</v>
      </c>
      <c r="F261" s="13" t="s">
        <v>162</v>
      </c>
      <c r="G261" s="139" t="s">
        <v>320</v>
      </c>
    </row>
    <row r="262" spans="1:7">
      <c r="A262" s="94">
        <v>9468927</v>
      </c>
      <c r="B262" s="13" t="s">
        <v>766</v>
      </c>
      <c r="C262" s="13" t="s">
        <v>256</v>
      </c>
      <c r="D262" s="5">
        <v>500</v>
      </c>
      <c r="E262" s="95">
        <v>8940096</v>
      </c>
      <c r="F262" s="13" t="s">
        <v>168</v>
      </c>
      <c r="G262" s="139" t="s">
        <v>320</v>
      </c>
    </row>
    <row r="263" spans="1:7">
      <c r="A263" s="94">
        <v>9470124</v>
      </c>
      <c r="B263" s="13" t="s">
        <v>1015</v>
      </c>
      <c r="C263" s="13" t="s">
        <v>1016</v>
      </c>
      <c r="D263" s="5">
        <v>500</v>
      </c>
      <c r="E263" s="95">
        <v>8941359</v>
      </c>
      <c r="F263" s="13" t="s">
        <v>173</v>
      </c>
      <c r="G263" s="139" t="s">
        <v>320</v>
      </c>
    </row>
    <row r="264" spans="1:7">
      <c r="A264" s="94">
        <v>9467711</v>
      </c>
      <c r="B264" s="13" t="s">
        <v>445</v>
      </c>
      <c r="C264" s="13" t="s">
        <v>359</v>
      </c>
      <c r="D264" s="5">
        <v>500</v>
      </c>
      <c r="E264" s="95">
        <v>8940096</v>
      </c>
      <c r="F264" s="13" t="s">
        <v>168</v>
      </c>
      <c r="G264" s="139" t="s">
        <v>320</v>
      </c>
    </row>
    <row r="265" spans="1:7">
      <c r="A265" s="94">
        <v>9470144</v>
      </c>
      <c r="B265" s="13" t="s">
        <v>1006</v>
      </c>
      <c r="C265" s="13" t="s">
        <v>1007</v>
      </c>
      <c r="D265" s="5">
        <v>500</v>
      </c>
      <c r="E265" s="95">
        <v>8940976</v>
      </c>
      <c r="F265" s="13" t="s">
        <v>222</v>
      </c>
      <c r="G265" s="139" t="s">
        <v>320</v>
      </c>
    </row>
    <row r="266" spans="1:7">
      <c r="A266" s="94">
        <v>9468977</v>
      </c>
      <c r="B266" s="13" t="s">
        <v>767</v>
      </c>
      <c r="C266" s="13" t="s">
        <v>431</v>
      </c>
      <c r="D266" s="5">
        <v>500</v>
      </c>
      <c r="E266" s="95">
        <v>8940052</v>
      </c>
      <c r="F266" s="13" t="s">
        <v>240</v>
      </c>
      <c r="G266" s="139" t="s">
        <v>320</v>
      </c>
    </row>
    <row r="267" spans="1:7">
      <c r="A267" s="94">
        <v>9468742</v>
      </c>
      <c r="B267" s="13" t="s">
        <v>996</v>
      </c>
      <c r="C267" s="13" t="s">
        <v>997</v>
      </c>
      <c r="D267" s="5">
        <v>537</v>
      </c>
      <c r="E267" s="95">
        <v>8940655</v>
      </c>
      <c r="F267" s="13" t="s">
        <v>243</v>
      </c>
      <c r="G267" s="139" t="s">
        <v>320</v>
      </c>
    </row>
    <row r="268" spans="1:7">
      <c r="A268" s="94">
        <v>9470242</v>
      </c>
      <c r="B268" s="13" t="s">
        <v>983</v>
      </c>
      <c r="C268" s="13" t="s">
        <v>984</v>
      </c>
      <c r="D268" s="5">
        <v>500</v>
      </c>
      <c r="E268" s="95">
        <v>8941352</v>
      </c>
      <c r="F268" s="13" t="s">
        <v>174</v>
      </c>
      <c r="G268" s="139" t="s">
        <v>320</v>
      </c>
    </row>
    <row r="269" spans="1:7">
      <c r="A269" s="94">
        <v>9470082</v>
      </c>
      <c r="B269" s="13" t="s">
        <v>958</v>
      </c>
      <c r="C269" s="13" t="s">
        <v>959</v>
      </c>
      <c r="D269" s="5">
        <v>500</v>
      </c>
      <c r="E269" s="95">
        <v>8940073</v>
      </c>
      <c r="F269" s="13" t="s">
        <v>237</v>
      </c>
      <c r="G269" s="139" t="s">
        <v>320</v>
      </c>
    </row>
    <row r="270" spans="1:7">
      <c r="A270" s="94">
        <v>9468424</v>
      </c>
      <c r="B270" s="13" t="s">
        <v>514</v>
      </c>
      <c r="C270" s="13" t="s">
        <v>255</v>
      </c>
      <c r="D270" s="5">
        <v>500</v>
      </c>
      <c r="E270" s="95">
        <v>8940976</v>
      </c>
      <c r="F270" s="13" t="s">
        <v>222</v>
      </c>
      <c r="G270" s="139" t="s">
        <v>320</v>
      </c>
    </row>
    <row r="271" spans="1:7">
      <c r="A271" s="94">
        <v>9469512</v>
      </c>
      <c r="B271" s="13" t="s">
        <v>768</v>
      </c>
      <c r="C271" s="13" t="s">
        <v>769</v>
      </c>
      <c r="D271" s="5">
        <v>500</v>
      </c>
      <c r="E271" s="95">
        <v>8941466</v>
      </c>
      <c r="F271" s="13" t="s">
        <v>362</v>
      </c>
      <c r="G271" s="139" t="s">
        <v>320</v>
      </c>
    </row>
    <row r="272" spans="1:7">
      <c r="A272" s="94">
        <v>9470072</v>
      </c>
      <c r="B272" s="13" t="s">
        <v>994</v>
      </c>
      <c r="C272" s="13" t="s">
        <v>319</v>
      </c>
      <c r="D272" s="5">
        <v>500</v>
      </c>
      <c r="E272" s="95">
        <v>8940459</v>
      </c>
      <c r="F272" s="13" t="s">
        <v>165</v>
      </c>
      <c r="G272" s="139" t="s">
        <v>320</v>
      </c>
    </row>
    <row r="273" spans="1:7">
      <c r="A273" s="94">
        <v>9470266</v>
      </c>
      <c r="B273" s="13" t="s">
        <v>938</v>
      </c>
      <c r="C273" s="13" t="s">
        <v>705</v>
      </c>
      <c r="D273" s="5">
        <v>500</v>
      </c>
      <c r="E273" s="95">
        <v>8941282</v>
      </c>
      <c r="F273" s="13" t="s">
        <v>239</v>
      </c>
      <c r="G273" s="139" t="s">
        <v>320</v>
      </c>
    </row>
    <row r="274" spans="1:7">
      <c r="A274" s="94">
        <v>9469473</v>
      </c>
      <c r="B274" s="13" t="s">
        <v>770</v>
      </c>
      <c r="C274" s="13" t="s">
        <v>491</v>
      </c>
      <c r="D274" s="5">
        <v>500</v>
      </c>
      <c r="E274" s="95">
        <v>8940052</v>
      </c>
      <c r="F274" s="13" t="s">
        <v>240</v>
      </c>
      <c r="G274" s="139" t="s">
        <v>320</v>
      </c>
    </row>
    <row r="275" spans="1:7">
      <c r="A275" s="94">
        <v>9470428</v>
      </c>
      <c r="B275" s="13" t="s">
        <v>1035</v>
      </c>
      <c r="C275" s="13" t="s">
        <v>1023</v>
      </c>
      <c r="D275" s="5">
        <v>500</v>
      </c>
      <c r="E275" s="95">
        <v>8940033</v>
      </c>
      <c r="F275" s="13" t="s">
        <v>552</v>
      </c>
      <c r="G275" s="139" t="s">
        <v>320</v>
      </c>
    </row>
    <row r="276" spans="1:7">
      <c r="A276" s="94">
        <v>9469106</v>
      </c>
      <c r="B276" s="13" t="s">
        <v>771</v>
      </c>
      <c r="C276" s="13" t="s">
        <v>236</v>
      </c>
      <c r="D276" s="5">
        <v>500</v>
      </c>
      <c r="E276" s="95">
        <v>8940926</v>
      </c>
      <c r="F276" s="13" t="s">
        <v>238</v>
      </c>
      <c r="G276" s="139" t="s">
        <v>320</v>
      </c>
    </row>
    <row r="277" spans="1:7">
      <c r="A277" s="94">
        <v>9469166</v>
      </c>
      <c r="B277" s="13" t="s">
        <v>772</v>
      </c>
      <c r="C277" s="13" t="s">
        <v>161</v>
      </c>
      <c r="D277" s="5">
        <v>500</v>
      </c>
      <c r="E277" s="95">
        <v>8940524</v>
      </c>
      <c r="F277" s="13" t="s">
        <v>163</v>
      </c>
      <c r="G277" s="139" t="s">
        <v>320</v>
      </c>
    </row>
    <row r="278" spans="1:7">
      <c r="A278" s="94">
        <v>9469526</v>
      </c>
      <c r="B278" s="13" t="s">
        <v>773</v>
      </c>
      <c r="C278" s="13" t="s">
        <v>278</v>
      </c>
      <c r="D278" s="5">
        <v>500</v>
      </c>
      <c r="E278" s="95">
        <v>8940052</v>
      </c>
      <c r="F278" s="13" t="s">
        <v>240</v>
      </c>
      <c r="G278" s="139" t="s">
        <v>320</v>
      </c>
    </row>
    <row r="279" spans="1:7">
      <c r="A279" s="94">
        <v>9469470</v>
      </c>
      <c r="B279" s="13" t="s">
        <v>774</v>
      </c>
      <c r="C279" s="13" t="s">
        <v>231</v>
      </c>
      <c r="D279" s="5">
        <v>500</v>
      </c>
      <c r="E279" s="95">
        <v>8940052</v>
      </c>
      <c r="F279" s="13" t="s">
        <v>240</v>
      </c>
      <c r="G279" s="139" t="s">
        <v>320</v>
      </c>
    </row>
    <row r="280" spans="1:7">
      <c r="A280" s="94">
        <v>9469143</v>
      </c>
      <c r="B280" s="13" t="s">
        <v>775</v>
      </c>
      <c r="C280" s="13" t="s">
        <v>154</v>
      </c>
      <c r="D280" s="5">
        <v>500</v>
      </c>
      <c r="E280" s="95">
        <v>8940524</v>
      </c>
      <c r="F280" s="13" t="s">
        <v>163</v>
      </c>
      <c r="G280" s="139" t="s">
        <v>320</v>
      </c>
    </row>
    <row r="281" spans="1:7">
      <c r="A281" s="94">
        <v>9468895</v>
      </c>
      <c r="B281" s="13" t="s">
        <v>515</v>
      </c>
      <c r="C281" s="13" t="s">
        <v>1049</v>
      </c>
      <c r="D281" s="5">
        <v>500</v>
      </c>
      <c r="E281" s="95">
        <v>8940073</v>
      </c>
      <c r="F281" s="13" t="s">
        <v>237</v>
      </c>
      <c r="G281" s="139" t="s">
        <v>320</v>
      </c>
    </row>
    <row r="282" spans="1:7">
      <c r="A282" s="94">
        <v>9468929</v>
      </c>
      <c r="B282" s="13" t="s">
        <v>776</v>
      </c>
      <c r="C282" s="13" t="s">
        <v>499</v>
      </c>
      <c r="D282" s="5">
        <v>500</v>
      </c>
      <c r="E282" s="95">
        <v>8940096</v>
      </c>
      <c r="F282" s="13" t="s">
        <v>168</v>
      </c>
      <c r="G282" s="139" t="s">
        <v>320</v>
      </c>
    </row>
    <row r="283" spans="1:7">
      <c r="A283" s="94">
        <v>9469608</v>
      </c>
      <c r="B283" s="13" t="s">
        <v>777</v>
      </c>
      <c r="C283" s="13" t="s">
        <v>550</v>
      </c>
      <c r="D283" s="5">
        <v>500</v>
      </c>
      <c r="E283" s="95">
        <v>8940976</v>
      </c>
      <c r="F283" s="13" t="s">
        <v>222</v>
      </c>
      <c r="G283" s="139" t="s">
        <v>320</v>
      </c>
    </row>
    <row r="284" spans="1:7">
      <c r="A284" s="94">
        <v>9469307</v>
      </c>
      <c r="B284" s="13" t="s">
        <v>778</v>
      </c>
      <c r="C284" s="13" t="s">
        <v>169</v>
      </c>
      <c r="D284" s="5">
        <v>500</v>
      </c>
      <c r="E284" s="95">
        <v>8940033</v>
      </c>
      <c r="F284" s="13" t="s">
        <v>552</v>
      </c>
      <c r="G284" s="139" t="s">
        <v>320</v>
      </c>
    </row>
    <row r="285" spans="1:7">
      <c r="A285" s="94">
        <v>9468980</v>
      </c>
      <c r="B285" s="13" t="s">
        <v>779</v>
      </c>
      <c r="C285" s="13" t="s">
        <v>780</v>
      </c>
      <c r="D285" s="5">
        <v>500</v>
      </c>
      <c r="E285" s="95">
        <v>8940052</v>
      </c>
      <c r="F285" s="13" t="s">
        <v>240</v>
      </c>
      <c r="G285" s="139" t="s">
        <v>320</v>
      </c>
    </row>
    <row r="286" spans="1:7">
      <c r="A286" s="94">
        <v>9467000</v>
      </c>
      <c r="B286" s="13" t="s">
        <v>446</v>
      </c>
      <c r="C286" s="13" t="s">
        <v>284</v>
      </c>
      <c r="D286" s="5">
        <v>513</v>
      </c>
      <c r="E286" s="95">
        <v>8940096</v>
      </c>
      <c r="F286" s="13" t="s">
        <v>168</v>
      </c>
      <c r="G286" s="139" t="s">
        <v>320</v>
      </c>
    </row>
    <row r="287" spans="1:7">
      <c r="A287" s="94">
        <v>9469968</v>
      </c>
      <c r="B287" s="13" t="s">
        <v>781</v>
      </c>
      <c r="C287" s="13" t="s">
        <v>782</v>
      </c>
      <c r="D287" s="5">
        <v>500</v>
      </c>
      <c r="E287" s="95">
        <v>8940926</v>
      </c>
      <c r="F287" s="13" t="s">
        <v>238</v>
      </c>
      <c r="G287" s="139" t="s">
        <v>320</v>
      </c>
    </row>
    <row r="288" spans="1:7">
      <c r="A288" s="94">
        <v>9469217</v>
      </c>
      <c r="B288" s="13" t="s">
        <v>783</v>
      </c>
      <c r="C288" s="13" t="s">
        <v>784</v>
      </c>
      <c r="D288" s="5">
        <v>500</v>
      </c>
      <c r="E288" s="95">
        <v>8940073</v>
      </c>
      <c r="F288" s="13" t="s">
        <v>237</v>
      </c>
      <c r="G288" s="139" t="s">
        <v>320</v>
      </c>
    </row>
    <row r="289" spans="1:7">
      <c r="A289" s="94">
        <v>9467393</v>
      </c>
      <c r="B289" s="13" t="s">
        <v>447</v>
      </c>
      <c r="C289" s="13" t="s">
        <v>448</v>
      </c>
      <c r="D289" s="5">
        <v>500</v>
      </c>
      <c r="E289" s="95">
        <v>8940033</v>
      </c>
      <c r="F289" s="13" t="s">
        <v>552</v>
      </c>
      <c r="G289" s="139" t="s">
        <v>320</v>
      </c>
    </row>
    <row r="290" spans="1:7">
      <c r="A290" s="94">
        <v>9467180</v>
      </c>
      <c r="B290" s="13" t="s">
        <v>449</v>
      </c>
      <c r="C290" s="13" t="s">
        <v>234</v>
      </c>
      <c r="D290" s="5">
        <v>500</v>
      </c>
      <c r="E290" s="95">
        <v>8940033</v>
      </c>
      <c r="F290" s="13" t="s">
        <v>552</v>
      </c>
      <c r="G290" s="139" t="s">
        <v>320</v>
      </c>
    </row>
    <row r="291" spans="1:7">
      <c r="A291" s="94">
        <v>9468309</v>
      </c>
      <c r="B291" s="13" t="s">
        <v>518</v>
      </c>
      <c r="C291" s="13" t="s">
        <v>519</v>
      </c>
      <c r="D291" s="5">
        <v>500</v>
      </c>
      <c r="E291" s="95">
        <v>8940052</v>
      </c>
      <c r="F291" s="13" t="s">
        <v>240</v>
      </c>
      <c r="G291" s="139" t="s">
        <v>320</v>
      </c>
    </row>
    <row r="292" spans="1:7">
      <c r="A292" s="94">
        <v>9469948</v>
      </c>
      <c r="B292" s="13" t="s">
        <v>785</v>
      </c>
      <c r="C292" s="13" t="s">
        <v>235</v>
      </c>
      <c r="D292" s="5">
        <v>500</v>
      </c>
      <c r="E292" s="95">
        <v>8940052</v>
      </c>
      <c r="F292" s="13" t="s">
        <v>240</v>
      </c>
      <c r="G292" s="139" t="s">
        <v>320</v>
      </c>
    </row>
    <row r="293" spans="1:7">
      <c r="A293" s="94">
        <v>9468882</v>
      </c>
      <c r="B293" s="13" t="s">
        <v>786</v>
      </c>
      <c r="C293" s="13" t="s">
        <v>787</v>
      </c>
      <c r="D293" s="5">
        <v>500</v>
      </c>
      <c r="E293" s="95">
        <v>8940073</v>
      </c>
      <c r="F293" s="13" t="s">
        <v>237</v>
      </c>
      <c r="G293" s="139" t="s">
        <v>320</v>
      </c>
    </row>
    <row r="294" spans="1:7">
      <c r="A294" s="94">
        <v>9464374</v>
      </c>
      <c r="B294" s="13" t="s">
        <v>268</v>
      </c>
      <c r="C294" s="13" t="s">
        <v>227</v>
      </c>
      <c r="D294" s="5">
        <v>517</v>
      </c>
      <c r="E294" s="95">
        <v>8940448</v>
      </c>
      <c r="F294" s="13" t="s">
        <v>221</v>
      </c>
      <c r="G294" s="139" t="s">
        <v>320</v>
      </c>
    </row>
    <row r="295" spans="1:7">
      <c r="A295" s="94">
        <v>9469295</v>
      </c>
      <c r="B295" s="13" t="s">
        <v>788</v>
      </c>
      <c r="C295" s="13" t="s">
        <v>789</v>
      </c>
      <c r="D295" s="5">
        <v>500</v>
      </c>
      <c r="E295" s="95">
        <v>8940033</v>
      </c>
      <c r="F295" s="13" t="s">
        <v>552</v>
      </c>
      <c r="G295" s="139" t="s">
        <v>320</v>
      </c>
    </row>
    <row r="296" spans="1:7">
      <c r="A296" s="94">
        <v>9469237</v>
      </c>
      <c r="B296" s="13" t="s">
        <v>790</v>
      </c>
      <c r="C296" s="13" t="s">
        <v>254</v>
      </c>
      <c r="D296" s="5">
        <v>500</v>
      </c>
      <c r="E296" s="95">
        <v>8940052</v>
      </c>
      <c r="F296" s="13" t="s">
        <v>240</v>
      </c>
      <c r="G296" s="139" t="s">
        <v>320</v>
      </c>
    </row>
    <row r="297" spans="1:7">
      <c r="A297" s="94">
        <v>9469613</v>
      </c>
      <c r="B297" s="13" t="s">
        <v>791</v>
      </c>
      <c r="C297" s="13" t="s">
        <v>232</v>
      </c>
      <c r="D297" s="5">
        <v>500</v>
      </c>
      <c r="E297" s="95">
        <v>8940976</v>
      </c>
      <c r="F297" s="13" t="s">
        <v>222</v>
      </c>
      <c r="G297" s="139" t="s">
        <v>320</v>
      </c>
    </row>
    <row r="298" spans="1:7">
      <c r="A298" s="94">
        <v>9469898</v>
      </c>
      <c r="B298" s="13" t="s">
        <v>792</v>
      </c>
      <c r="C298" s="13" t="s">
        <v>154</v>
      </c>
      <c r="D298" s="5">
        <v>500</v>
      </c>
      <c r="E298" s="95">
        <v>8940448</v>
      </c>
      <c r="F298" s="13" t="s">
        <v>221</v>
      </c>
      <c r="G298" s="139" t="s">
        <v>320</v>
      </c>
    </row>
    <row r="299" spans="1:7">
      <c r="A299" s="94">
        <v>9470200</v>
      </c>
      <c r="B299" s="13" t="s">
        <v>1018</v>
      </c>
      <c r="C299" s="13" t="s">
        <v>1019</v>
      </c>
      <c r="D299" s="5">
        <v>500</v>
      </c>
      <c r="E299" s="95">
        <v>8940096</v>
      </c>
      <c r="F299" s="13" t="s">
        <v>168</v>
      </c>
      <c r="G299" s="139" t="s">
        <v>320</v>
      </c>
    </row>
    <row r="300" spans="1:7">
      <c r="A300" s="94">
        <v>9467534</v>
      </c>
      <c r="B300" s="13" t="s">
        <v>450</v>
      </c>
      <c r="C300" s="13" t="s">
        <v>357</v>
      </c>
      <c r="D300" s="5">
        <v>500</v>
      </c>
      <c r="E300" s="95">
        <v>8940524</v>
      </c>
      <c r="F300" s="13" t="s">
        <v>163</v>
      </c>
      <c r="G300" s="139" t="s">
        <v>320</v>
      </c>
    </row>
    <row r="301" spans="1:7">
      <c r="A301" s="94">
        <v>9469439</v>
      </c>
      <c r="B301" s="13" t="s">
        <v>793</v>
      </c>
      <c r="C301" s="13" t="s">
        <v>794</v>
      </c>
      <c r="D301" s="5">
        <v>500</v>
      </c>
      <c r="E301" s="95">
        <v>8940052</v>
      </c>
      <c r="F301" s="13" t="s">
        <v>240</v>
      </c>
      <c r="G301" s="139" t="s">
        <v>320</v>
      </c>
    </row>
    <row r="302" spans="1:7">
      <c r="A302" s="94">
        <v>9469060</v>
      </c>
      <c r="B302" s="13" t="s">
        <v>452</v>
      </c>
      <c r="C302" s="13" t="s">
        <v>795</v>
      </c>
      <c r="D302" s="5">
        <v>500</v>
      </c>
      <c r="E302" s="95">
        <v>8940012</v>
      </c>
      <c r="F302" s="13" t="s">
        <v>363</v>
      </c>
      <c r="G302" s="139" t="s">
        <v>320</v>
      </c>
    </row>
    <row r="303" spans="1:7">
      <c r="A303" s="94">
        <v>9469283</v>
      </c>
      <c r="B303" s="13" t="s">
        <v>796</v>
      </c>
      <c r="C303" s="13" t="s">
        <v>286</v>
      </c>
      <c r="D303" s="5">
        <v>500</v>
      </c>
      <c r="E303" s="95">
        <v>8940096</v>
      </c>
      <c r="F303" s="13" t="s">
        <v>168</v>
      </c>
      <c r="G303" s="139" t="s">
        <v>320</v>
      </c>
    </row>
    <row r="304" spans="1:7">
      <c r="A304" s="94">
        <v>9469327</v>
      </c>
      <c r="B304" s="13" t="s">
        <v>269</v>
      </c>
      <c r="C304" s="13" t="s">
        <v>253</v>
      </c>
      <c r="D304" s="5">
        <v>500</v>
      </c>
      <c r="E304" s="95">
        <v>8940448</v>
      </c>
      <c r="F304" s="13" t="s">
        <v>221</v>
      </c>
      <c r="G304" s="139" t="s">
        <v>320</v>
      </c>
    </row>
    <row r="305" spans="1:7">
      <c r="A305" s="94">
        <v>9469380</v>
      </c>
      <c r="B305" s="13" t="s">
        <v>797</v>
      </c>
      <c r="C305" s="13" t="s">
        <v>499</v>
      </c>
      <c r="D305" s="5">
        <v>500</v>
      </c>
      <c r="E305" s="95">
        <v>8940033</v>
      </c>
      <c r="F305" s="13" t="s">
        <v>552</v>
      </c>
      <c r="G305" s="139" t="s">
        <v>320</v>
      </c>
    </row>
    <row r="306" spans="1:7">
      <c r="A306" s="94">
        <v>9468584</v>
      </c>
      <c r="B306" s="13" t="s">
        <v>538</v>
      </c>
      <c r="C306" s="13" t="s">
        <v>539</v>
      </c>
      <c r="D306" s="5">
        <v>500</v>
      </c>
      <c r="E306" s="95">
        <v>8941282</v>
      </c>
      <c r="F306" s="13" t="s">
        <v>239</v>
      </c>
      <c r="G306" s="139" t="s">
        <v>320</v>
      </c>
    </row>
    <row r="307" spans="1:7">
      <c r="A307" s="94">
        <v>9470549</v>
      </c>
      <c r="B307" s="13" t="s">
        <v>1060</v>
      </c>
      <c r="C307" s="13" t="s">
        <v>1061</v>
      </c>
      <c r="D307" s="5">
        <v>500</v>
      </c>
      <c r="E307" s="95">
        <v>8940655</v>
      </c>
      <c r="F307" s="13" t="s">
        <v>243</v>
      </c>
      <c r="G307" s="139" t="s">
        <v>320</v>
      </c>
    </row>
    <row r="308" spans="1:7">
      <c r="A308" s="94">
        <v>9469783</v>
      </c>
      <c r="B308" s="13" t="s">
        <v>798</v>
      </c>
      <c r="C308" s="13" t="s">
        <v>285</v>
      </c>
      <c r="D308" s="5">
        <v>500</v>
      </c>
      <c r="E308" s="95">
        <v>8940535</v>
      </c>
      <c r="F308" s="13" t="s">
        <v>162</v>
      </c>
      <c r="G308" s="139" t="s">
        <v>320</v>
      </c>
    </row>
    <row r="309" spans="1:7">
      <c r="A309" s="94">
        <v>9467781</v>
      </c>
      <c r="B309" s="13" t="s">
        <v>453</v>
      </c>
      <c r="C309" s="13" t="s">
        <v>454</v>
      </c>
      <c r="D309" s="5">
        <v>500</v>
      </c>
      <c r="E309" s="95">
        <v>8940070</v>
      </c>
      <c r="F309" s="13" t="s">
        <v>170</v>
      </c>
      <c r="G309" s="139" t="s">
        <v>320</v>
      </c>
    </row>
    <row r="310" spans="1:7">
      <c r="A310" s="94">
        <v>9469714</v>
      </c>
      <c r="B310" s="13" t="s">
        <v>799</v>
      </c>
      <c r="C310" s="13" t="s">
        <v>800</v>
      </c>
      <c r="D310" s="5">
        <v>500</v>
      </c>
      <c r="E310" s="95">
        <v>8940866</v>
      </c>
      <c r="F310" s="13" t="s">
        <v>158</v>
      </c>
      <c r="G310" s="139" t="s">
        <v>320</v>
      </c>
    </row>
    <row r="311" spans="1:7">
      <c r="A311" s="94">
        <v>9470448</v>
      </c>
      <c r="B311" s="13" t="s">
        <v>1036</v>
      </c>
      <c r="C311" s="13" t="s">
        <v>149</v>
      </c>
      <c r="D311" s="5">
        <v>500</v>
      </c>
      <c r="E311" s="95">
        <v>8941359</v>
      </c>
      <c r="F311" s="13" t="s">
        <v>173</v>
      </c>
      <c r="G311" s="139" t="s">
        <v>320</v>
      </c>
    </row>
    <row r="312" spans="1:7">
      <c r="A312" s="94">
        <v>9469911</v>
      </c>
      <c r="B312" s="13" t="s">
        <v>801</v>
      </c>
      <c r="C312" s="13" t="s">
        <v>802</v>
      </c>
      <c r="D312" s="5">
        <v>500</v>
      </c>
      <c r="E312" s="95">
        <v>8940448</v>
      </c>
      <c r="F312" s="13" t="s">
        <v>221</v>
      </c>
      <c r="G312" s="139" t="s">
        <v>320</v>
      </c>
    </row>
    <row r="313" spans="1:7">
      <c r="A313" s="94">
        <v>9469540</v>
      </c>
      <c r="B313" s="13" t="s">
        <v>803</v>
      </c>
      <c r="C313" s="13" t="s">
        <v>804</v>
      </c>
      <c r="D313" s="5">
        <v>500</v>
      </c>
      <c r="E313" s="95">
        <v>8940052</v>
      </c>
      <c r="F313" s="13" t="s">
        <v>240</v>
      </c>
      <c r="G313" s="139" t="s">
        <v>320</v>
      </c>
    </row>
    <row r="314" spans="1:7">
      <c r="A314" s="94">
        <v>9470189</v>
      </c>
      <c r="B314" s="13" t="s">
        <v>998</v>
      </c>
      <c r="C314" s="13" t="s">
        <v>999</v>
      </c>
      <c r="D314" s="5">
        <v>500</v>
      </c>
      <c r="E314" s="95">
        <v>8940655</v>
      </c>
      <c r="F314" s="13" t="s">
        <v>243</v>
      </c>
      <c r="G314" s="139" t="s">
        <v>320</v>
      </c>
    </row>
    <row r="315" spans="1:7">
      <c r="A315" s="94">
        <v>9469632</v>
      </c>
      <c r="B315" s="13" t="s">
        <v>805</v>
      </c>
      <c r="C315" s="13" t="s">
        <v>806</v>
      </c>
      <c r="D315" s="5">
        <v>500</v>
      </c>
      <c r="E315" s="95">
        <v>8940976</v>
      </c>
      <c r="F315" s="13" t="s">
        <v>222</v>
      </c>
      <c r="G315" s="139" t="s">
        <v>320</v>
      </c>
    </row>
    <row r="316" spans="1:7">
      <c r="A316" s="94">
        <v>9467028</v>
      </c>
      <c r="B316" s="13" t="s">
        <v>1050</v>
      </c>
      <c r="C316" s="13" t="s">
        <v>1048</v>
      </c>
      <c r="D316" s="5">
        <v>500</v>
      </c>
      <c r="E316" s="95">
        <v>8941466</v>
      </c>
      <c r="F316" s="13" t="s">
        <v>362</v>
      </c>
      <c r="G316" s="139" t="s">
        <v>320</v>
      </c>
    </row>
    <row r="317" spans="1:7">
      <c r="A317" s="94">
        <v>9468935</v>
      </c>
      <c r="B317" s="13" t="s">
        <v>807</v>
      </c>
      <c r="C317" s="13" t="s">
        <v>319</v>
      </c>
      <c r="D317" s="5">
        <v>500</v>
      </c>
      <c r="E317" s="95">
        <v>8940096</v>
      </c>
      <c r="F317" s="13" t="s">
        <v>168</v>
      </c>
      <c r="G317" s="139" t="s">
        <v>320</v>
      </c>
    </row>
    <row r="318" spans="1:7">
      <c r="A318" s="94">
        <v>9466751</v>
      </c>
      <c r="B318" s="13" t="s">
        <v>455</v>
      </c>
      <c r="C318" s="13" t="s">
        <v>456</v>
      </c>
      <c r="D318" s="5">
        <v>517</v>
      </c>
      <c r="E318" s="95">
        <v>8940096</v>
      </c>
      <c r="F318" s="13" t="s">
        <v>168</v>
      </c>
      <c r="G318" s="139" t="s">
        <v>320</v>
      </c>
    </row>
    <row r="319" spans="1:7">
      <c r="A319" s="94">
        <v>9466995</v>
      </c>
      <c r="B319" s="13" t="s">
        <v>457</v>
      </c>
      <c r="C319" s="13" t="s">
        <v>278</v>
      </c>
      <c r="D319" s="5">
        <v>500</v>
      </c>
      <c r="E319" s="95">
        <v>8940012</v>
      </c>
      <c r="F319" s="13" t="s">
        <v>363</v>
      </c>
      <c r="G319" s="139" t="s">
        <v>320</v>
      </c>
    </row>
    <row r="320" spans="1:7">
      <c r="A320" s="94">
        <v>9467150</v>
      </c>
      <c r="B320" s="13" t="s">
        <v>458</v>
      </c>
      <c r="C320" s="13" t="s">
        <v>302</v>
      </c>
      <c r="D320" s="5">
        <v>500</v>
      </c>
      <c r="E320" s="95">
        <v>8940458</v>
      </c>
      <c r="F320" s="13" t="s">
        <v>241</v>
      </c>
      <c r="G320" s="139" t="s">
        <v>320</v>
      </c>
    </row>
    <row r="321" spans="1:7">
      <c r="A321" s="94">
        <v>9468877</v>
      </c>
      <c r="B321" s="13" t="s">
        <v>808</v>
      </c>
      <c r="C321" s="13" t="s">
        <v>412</v>
      </c>
      <c r="D321" s="5">
        <v>500</v>
      </c>
      <c r="E321" s="95">
        <v>8940073</v>
      </c>
      <c r="F321" s="13" t="s">
        <v>237</v>
      </c>
      <c r="G321" s="139" t="s">
        <v>320</v>
      </c>
    </row>
    <row r="322" spans="1:7">
      <c r="A322" s="94">
        <v>9469280</v>
      </c>
      <c r="B322" s="13" t="s">
        <v>809</v>
      </c>
      <c r="C322" s="13" t="s">
        <v>143</v>
      </c>
      <c r="D322" s="5">
        <v>500</v>
      </c>
      <c r="E322" s="95">
        <v>8940926</v>
      </c>
      <c r="F322" s="13" t="s">
        <v>238</v>
      </c>
      <c r="G322" s="139" t="s">
        <v>320</v>
      </c>
    </row>
    <row r="323" spans="1:7">
      <c r="A323" s="94">
        <v>9467739</v>
      </c>
      <c r="B323" s="13" t="s">
        <v>459</v>
      </c>
      <c r="C323" s="13" t="s">
        <v>382</v>
      </c>
      <c r="D323" s="5">
        <v>500</v>
      </c>
      <c r="E323" s="95">
        <v>8940052</v>
      </c>
      <c r="F323" s="13" t="s">
        <v>240</v>
      </c>
      <c r="G323" s="139" t="s">
        <v>320</v>
      </c>
    </row>
    <row r="324" spans="1:7">
      <c r="A324" s="94">
        <v>9470471</v>
      </c>
      <c r="B324" s="13" t="s">
        <v>1037</v>
      </c>
      <c r="C324" s="13" t="s">
        <v>225</v>
      </c>
      <c r="D324" s="5">
        <v>500</v>
      </c>
      <c r="E324" s="95">
        <v>8940121</v>
      </c>
      <c r="F324" s="13" t="s">
        <v>150</v>
      </c>
      <c r="G324" s="139" t="s">
        <v>320</v>
      </c>
    </row>
    <row r="325" spans="1:7">
      <c r="A325" s="94">
        <v>9469119</v>
      </c>
      <c r="B325" s="13" t="s">
        <v>810</v>
      </c>
      <c r="C325" s="13" t="s">
        <v>536</v>
      </c>
      <c r="D325" s="5">
        <v>500</v>
      </c>
      <c r="E325" s="95">
        <v>8940096</v>
      </c>
      <c r="F325" s="13" t="s">
        <v>168</v>
      </c>
      <c r="G325" s="139" t="s">
        <v>320</v>
      </c>
    </row>
    <row r="326" spans="1:7">
      <c r="A326" s="94">
        <v>9469818</v>
      </c>
      <c r="B326" s="13" t="s">
        <v>811</v>
      </c>
      <c r="C326" s="13" t="s">
        <v>812</v>
      </c>
      <c r="D326" s="5">
        <v>500</v>
      </c>
      <c r="E326" s="95">
        <v>8940033</v>
      </c>
      <c r="F326" s="13" t="s">
        <v>552</v>
      </c>
      <c r="G326" s="139" t="s">
        <v>320</v>
      </c>
    </row>
    <row r="327" spans="1:7">
      <c r="A327" s="94">
        <v>9469036</v>
      </c>
      <c r="B327" s="13" t="s">
        <v>813</v>
      </c>
      <c r="C327" s="13" t="s">
        <v>814</v>
      </c>
      <c r="D327" s="5">
        <v>500</v>
      </c>
      <c r="E327" s="95">
        <v>8940894</v>
      </c>
      <c r="F327" s="13" t="s">
        <v>155</v>
      </c>
      <c r="G327" s="139" t="s">
        <v>320</v>
      </c>
    </row>
    <row r="328" spans="1:7">
      <c r="A328" s="94">
        <v>9464809</v>
      </c>
      <c r="B328" s="13" t="s">
        <v>1038</v>
      </c>
      <c r="C328" s="13" t="s">
        <v>1039</v>
      </c>
      <c r="D328" s="5">
        <v>500</v>
      </c>
      <c r="E328" s="95">
        <v>8940326</v>
      </c>
      <c r="F328" s="13" t="s">
        <v>167</v>
      </c>
      <c r="G328" s="139" t="s">
        <v>320</v>
      </c>
    </row>
    <row r="329" spans="1:7">
      <c r="A329" s="94">
        <v>9463792</v>
      </c>
      <c r="B329" s="13" t="s">
        <v>943</v>
      </c>
      <c r="C329" s="13" t="s">
        <v>944</v>
      </c>
      <c r="D329" s="5">
        <v>500</v>
      </c>
      <c r="E329" s="95">
        <v>8940052</v>
      </c>
      <c r="F329" s="13" t="s">
        <v>240</v>
      </c>
      <c r="G329" s="139" t="s">
        <v>320</v>
      </c>
    </row>
    <row r="330" spans="1:7">
      <c r="A330" s="94">
        <v>9469039</v>
      </c>
      <c r="B330" s="13" t="s">
        <v>815</v>
      </c>
      <c r="C330" s="13" t="s">
        <v>816</v>
      </c>
      <c r="D330" s="5">
        <v>500</v>
      </c>
      <c r="E330" s="95">
        <v>8940096</v>
      </c>
      <c r="F330" s="13" t="s">
        <v>168</v>
      </c>
      <c r="G330" s="139" t="s">
        <v>320</v>
      </c>
    </row>
    <row r="331" spans="1:7">
      <c r="A331" s="94">
        <v>9465580</v>
      </c>
      <c r="B331" s="13" t="s">
        <v>297</v>
      </c>
      <c r="C331" s="13" t="s">
        <v>260</v>
      </c>
      <c r="D331" s="5">
        <v>500</v>
      </c>
      <c r="E331" s="95">
        <v>8940926</v>
      </c>
      <c r="F331" s="13" t="s">
        <v>238</v>
      </c>
      <c r="G331" s="139" t="s">
        <v>320</v>
      </c>
    </row>
    <row r="332" spans="1:7">
      <c r="A332" s="94">
        <v>9468437</v>
      </c>
      <c r="B332" s="13" t="s">
        <v>520</v>
      </c>
      <c r="C332" s="13" t="s">
        <v>521</v>
      </c>
      <c r="D332" s="5">
        <v>500</v>
      </c>
      <c r="E332" s="95">
        <v>8940976</v>
      </c>
      <c r="F332" s="13" t="s">
        <v>222</v>
      </c>
      <c r="G332" s="139" t="s">
        <v>320</v>
      </c>
    </row>
    <row r="333" spans="1:7">
      <c r="A333" s="94">
        <v>9470409</v>
      </c>
      <c r="B333" s="13" t="s">
        <v>1040</v>
      </c>
      <c r="C333" s="13" t="s">
        <v>1041</v>
      </c>
      <c r="D333" s="5">
        <v>500</v>
      </c>
      <c r="E333" s="95">
        <v>8941359</v>
      </c>
      <c r="F333" s="13" t="s">
        <v>173</v>
      </c>
      <c r="G333" s="139" t="s">
        <v>320</v>
      </c>
    </row>
    <row r="334" spans="1:7">
      <c r="A334" s="94">
        <v>9469059</v>
      </c>
      <c r="B334" s="13" t="s">
        <v>817</v>
      </c>
      <c r="C334" s="13" t="s">
        <v>818</v>
      </c>
      <c r="D334" s="5">
        <v>500</v>
      </c>
      <c r="E334" s="95">
        <v>8940012</v>
      </c>
      <c r="F334" s="13" t="s">
        <v>363</v>
      </c>
      <c r="G334" s="139" t="s">
        <v>320</v>
      </c>
    </row>
    <row r="335" spans="1:7">
      <c r="A335" s="94">
        <v>9466978</v>
      </c>
      <c r="B335" s="13" t="s">
        <v>460</v>
      </c>
      <c r="C335" s="13" t="s">
        <v>372</v>
      </c>
      <c r="D335" s="5">
        <v>500</v>
      </c>
      <c r="E335" s="95">
        <v>8940012</v>
      </c>
      <c r="F335" s="13" t="s">
        <v>363</v>
      </c>
      <c r="G335" s="139" t="s">
        <v>320</v>
      </c>
    </row>
    <row r="336" spans="1:7">
      <c r="A336" s="94">
        <v>9469829</v>
      </c>
      <c r="B336" s="13" t="s">
        <v>540</v>
      </c>
      <c r="C336" s="13" t="s">
        <v>819</v>
      </c>
      <c r="D336" s="5">
        <v>500</v>
      </c>
      <c r="E336" s="95">
        <v>8940459</v>
      </c>
      <c r="F336" s="13" t="s">
        <v>165</v>
      </c>
      <c r="G336" s="139" t="s">
        <v>320</v>
      </c>
    </row>
    <row r="337" spans="1:7">
      <c r="A337" s="94">
        <v>9470257</v>
      </c>
      <c r="B337" s="13" t="s">
        <v>540</v>
      </c>
      <c r="C337" s="13" t="s">
        <v>161</v>
      </c>
      <c r="D337" s="5">
        <v>500</v>
      </c>
      <c r="E337" s="95">
        <v>8940549</v>
      </c>
      <c r="F337" s="13" t="s">
        <v>160</v>
      </c>
      <c r="G337" s="139" t="s">
        <v>320</v>
      </c>
    </row>
    <row r="338" spans="1:7">
      <c r="A338" s="94">
        <v>9466381</v>
      </c>
      <c r="B338" s="13" t="s">
        <v>965</v>
      </c>
      <c r="C338" s="13" t="s">
        <v>966</v>
      </c>
      <c r="D338" s="5">
        <v>576</v>
      </c>
      <c r="E338" s="95">
        <v>8940975</v>
      </c>
      <c r="F338" s="13" t="s">
        <v>172</v>
      </c>
      <c r="G338" s="139" t="s">
        <v>320</v>
      </c>
    </row>
    <row r="339" spans="1:7">
      <c r="A339" s="94">
        <v>9469834</v>
      </c>
      <c r="B339" s="13" t="s">
        <v>820</v>
      </c>
      <c r="C339" s="13" t="s">
        <v>232</v>
      </c>
      <c r="D339" s="5">
        <v>527</v>
      </c>
      <c r="E339" s="95">
        <v>8941343</v>
      </c>
      <c r="F339" s="13" t="s">
        <v>175</v>
      </c>
      <c r="G339" s="139" t="s">
        <v>320</v>
      </c>
    </row>
    <row r="340" spans="1:7">
      <c r="A340" s="94">
        <v>9469054</v>
      </c>
      <c r="B340" s="13" t="s">
        <v>821</v>
      </c>
      <c r="C340" s="13" t="s">
        <v>822</v>
      </c>
      <c r="D340" s="5">
        <v>500</v>
      </c>
      <c r="E340" s="95">
        <v>8940012</v>
      </c>
      <c r="F340" s="13" t="s">
        <v>363</v>
      </c>
      <c r="G340" s="139" t="s">
        <v>320</v>
      </c>
    </row>
    <row r="341" spans="1:7">
      <c r="A341" s="94">
        <v>9470267</v>
      </c>
      <c r="B341" s="13" t="s">
        <v>939</v>
      </c>
      <c r="C341" s="13" t="s">
        <v>940</v>
      </c>
      <c r="D341" s="5">
        <v>500</v>
      </c>
      <c r="E341" s="95">
        <v>8941282</v>
      </c>
      <c r="F341" s="13" t="s">
        <v>239</v>
      </c>
      <c r="G341" s="139" t="s">
        <v>320</v>
      </c>
    </row>
    <row r="342" spans="1:7">
      <c r="A342" s="94">
        <v>9467843</v>
      </c>
      <c r="B342" s="13" t="s">
        <v>522</v>
      </c>
      <c r="C342" s="13" t="s">
        <v>498</v>
      </c>
      <c r="D342" s="5">
        <v>500</v>
      </c>
      <c r="E342" s="95">
        <v>8940866</v>
      </c>
      <c r="F342" s="13" t="s">
        <v>158</v>
      </c>
      <c r="G342" s="139" t="s">
        <v>320</v>
      </c>
    </row>
    <row r="343" spans="1:7">
      <c r="A343" s="94">
        <v>9465313</v>
      </c>
      <c r="B343" s="13" t="s">
        <v>298</v>
      </c>
      <c r="C343" s="13" t="s">
        <v>299</v>
      </c>
      <c r="D343" s="5">
        <v>647</v>
      </c>
      <c r="E343" s="95">
        <v>8940448</v>
      </c>
      <c r="F343" s="13" t="s">
        <v>221</v>
      </c>
      <c r="G343" s="139" t="s">
        <v>320</v>
      </c>
    </row>
    <row r="344" spans="1:7">
      <c r="A344" s="94">
        <v>9469866</v>
      </c>
      <c r="B344" s="13" t="s">
        <v>823</v>
      </c>
      <c r="C344" s="13" t="s">
        <v>824</v>
      </c>
      <c r="D344" s="5">
        <v>500</v>
      </c>
      <c r="E344" s="95">
        <v>8940070</v>
      </c>
      <c r="F344" s="13" t="s">
        <v>170</v>
      </c>
      <c r="G344" s="139" t="s">
        <v>320</v>
      </c>
    </row>
    <row r="345" spans="1:7">
      <c r="A345" s="94">
        <v>9469636</v>
      </c>
      <c r="B345" s="13" t="s">
        <v>825</v>
      </c>
      <c r="C345" s="13" t="s">
        <v>826</v>
      </c>
      <c r="D345" s="5">
        <v>500</v>
      </c>
      <c r="E345" s="95">
        <v>8940976</v>
      </c>
      <c r="F345" s="13" t="s">
        <v>222</v>
      </c>
      <c r="G345" s="139" t="s">
        <v>320</v>
      </c>
    </row>
    <row r="346" spans="1:7">
      <c r="A346" s="94">
        <v>9468938</v>
      </c>
      <c r="B346" s="13" t="s">
        <v>827</v>
      </c>
      <c r="C346" s="13" t="s">
        <v>499</v>
      </c>
      <c r="D346" s="5">
        <v>500</v>
      </c>
      <c r="E346" s="95">
        <v>8940096</v>
      </c>
      <c r="F346" s="13" t="s">
        <v>168</v>
      </c>
      <c r="G346" s="139" t="s">
        <v>320</v>
      </c>
    </row>
    <row r="347" spans="1:7">
      <c r="A347" s="94">
        <v>9470440</v>
      </c>
      <c r="B347" s="13" t="s">
        <v>1042</v>
      </c>
      <c r="C347" s="13" t="s">
        <v>1029</v>
      </c>
      <c r="D347" s="5">
        <v>500</v>
      </c>
      <c r="E347" s="95">
        <v>8940096</v>
      </c>
      <c r="F347" s="13" t="s">
        <v>168</v>
      </c>
      <c r="G347" s="139" t="s">
        <v>320</v>
      </c>
    </row>
    <row r="348" spans="1:7">
      <c r="A348" s="94">
        <v>9470395</v>
      </c>
      <c r="B348" s="13" t="s">
        <v>974</v>
      </c>
      <c r="C348" s="13" t="s">
        <v>975</v>
      </c>
      <c r="D348" s="5">
        <v>500</v>
      </c>
      <c r="E348" s="95">
        <v>8940482</v>
      </c>
      <c r="F348" s="13" t="s">
        <v>152</v>
      </c>
      <c r="G348" s="139" t="s">
        <v>320</v>
      </c>
    </row>
    <row r="349" spans="1:7">
      <c r="A349" s="94">
        <v>9470094</v>
      </c>
      <c r="B349" s="13" t="s">
        <v>960</v>
      </c>
      <c r="C349" s="13" t="s">
        <v>961</v>
      </c>
      <c r="D349" s="5">
        <v>500</v>
      </c>
      <c r="E349" s="95">
        <v>8940073</v>
      </c>
      <c r="F349" s="13" t="s">
        <v>237</v>
      </c>
      <c r="G349" s="139" t="s">
        <v>320</v>
      </c>
    </row>
    <row r="350" spans="1:7">
      <c r="A350" s="94">
        <v>9470576</v>
      </c>
      <c r="B350" s="13" t="s">
        <v>1062</v>
      </c>
      <c r="C350" s="13" t="s">
        <v>164</v>
      </c>
      <c r="D350" s="5">
        <v>500</v>
      </c>
      <c r="E350" s="95">
        <v>8941352</v>
      </c>
      <c r="F350" s="13" t="s">
        <v>174</v>
      </c>
      <c r="G350" s="139" t="s">
        <v>320</v>
      </c>
    </row>
    <row r="351" spans="1:7">
      <c r="A351" s="94">
        <v>9466810</v>
      </c>
      <c r="B351" s="13" t="s">
        <v>461</v>
      </c>
      <c r="C351" s="13" t="s">
        <v>422</v>
      </c>
      <c r="D351" s="5">
        <v>500</v>
      </c>
      <c r="E351" s="95">
        <v>8940073</v>
      </c>
      <c r="F351" s="13" t="s">
        <v>237</v>
      </c>
      <c r="G351" s="139" t="s">
        <v>320</v>
      </c>
    </row>
    <row r="352" spans="1:7">
      <c r="A352" s="94">
        <v>9468982</v>
      </c>
      <c r="B352" s="13" t="s">
        <v>828</v>
      </c>
      <c r="C352" s="13" t="s">
        <v>829</v>
      </c>
      <c r="D352" s="5">
        <v>500</v>
      </c>
      <c r="E352" s="95">
        <v>8940052</v>
      </c>
      <c r="F352" s="13" t="s">
        <v>240</v>
      </c>
      <c r="G352" s="139" t="s">
        <v>320</v>
      </c>
    </row>
    <row r="353" spans="1:7">
      <c r="A353" s="94">
        <v>9469474</v>
      </c>
      <c r="B353" s="13" t="s">
        <v>830</v>
      </c>
      <c r="C353" s="13" t="s">
        <v>248</v>
      </c>
      <c r="D353" s="5">
        <v>500</v>
      </c>
      <c r="E353" s="95">
        <v>8940052</v>
      </c>
      <c r="F353" s="13" t="s">
        <v>240</v>
      </c>
      <c r="G353" s="139" t="s">
        <v>320</v>
      </c>
    </row>
    <row r="354" spans="1:7">
      <c r="A354" s="94">
        <v>9470574</v>
      </c>
      <c r="B354" s="13" t="s">
        <v>1063</v>
      </c>
      <c r="C354" s="13" t="s">
        <v>315</v>
      </c>
      <c r="D354" s="5">
        <v>500</v>
      </c>
      <c r="E354" s="95">
        <v>8940121</v>
      </c>
      <c r="F354" s="13" t="s">
        <v>150</v>
      </c>
      <c r="G354" s="139" t="s">
        <v>320</v>
      </c>
    </row>
    <row r="355" spans="1:7">
      <c r="A355" s="94">
        <v>9468334</v>
      </c>
      <c r="B355" s="13" t="s">
        <v>523</v>
      </c>
      <c r="C355" s="13" t="s">
        <v>451</v>
      </c>
      <c r="D355" s="5">
        <v>500</v>
      </c>
      <c r="E355" s="95">
        <v>8940096</v>
      </c>
      <c r="F355" s="13" t="s">
        <v>168</v>
      </c>
      <c r="G355" s="139" t="s">
        <v>320</v>
      </c>
    </row>
    <row r="356" spans="1:7">
      <c r="A356" s="94">
        <v>9467316</v>
      </c>
      <c r="B356" s="13" t="s">
        <v>918</v>
      </c>
      <c r="C356" s="13" t="s">
        <v>230</v>
      </c>
      <c r="D356" s="5">
        <v>500</v>
      </c>
      <c r="E356" s="95">
        <v>8940012</v>
      </c>
      <c r="F356" s="13" t="s">
        <v>363</v>
      </c>
      <c r="G356" s="139" t="s">
        <v>320</v>
      </c>
    </row>
    <row r="357" spans="1:7">
      <c r="A357" s="94">
        <v>9469638</v>
      </c>
      <c r="B357" s="13" t="s">
        <v>831</v>
      </c>
      <c r="C357" s="13" t="s">
        <v>161</v>
      </c>
      <c r="D357" s="5">
        <v>500</v>
      </c>
      <c r="E357" s="95">
        <v>8940976</v>
      </c>
      <c r="F357" s="13" t="s">
        <v>222</v>
      </c>
      <c r="G357" s="139" t="s">
        <v>320</v>
      </c>
    </row>
    <row r="358" spans="1:7">
      <c r="A358" s="94">
        <v>9470323</v>
      </c>
      <c r="B358" s="13" t="s">
        <v>926</v>
      </c>
      <c r="C358" s="13" t="s">
        <v>144</v>
      </c>
      <c r="D358" s="5">
        <v>500</v>
      </c>
      <c r="E358" s="95">
        <v>8940121</v>
      </c>
      <c r="F358" s="13" t="s">
        <v>150</v>
      </c>
      <c r="G358" s="139" t="s">
        <v>320</v>
      </c>
    </row>
    <row r="359" spans="1:7">
      <c r="A359" s="94">
        <v>9470324</v>
      </c>
      <c r="B359" s="13" t="s">
        <v>926</v>
      </c>
      <c r="C359" s="13" t="s">
        <v>927</v>
      </c>
      <c r="D359" s="5">
        <v>500</v>
      </c>
      <c r="E359" s="95">
        <v>8940121</v>
      </c>
      <c r="F359" s="13" t="s">
        <v>150</v>
      </c>
      <c r="G359" s="139" t="s">
        <v>320</v>
      </c>
    </row>
    <row r="360" spans="1:7">
      <c r="A360" s="94">
        <v>9469394</v>
      </c>
      <c r="B360" s="13" t="s">
        <v>832</v>
      </c>
      <c r="C360" s="13" t="s">
        <v>833</v>
      </c>
      <c r="D360" s="5">
        <v>500</v>
      </c>
      <c r="E360" s="95">
        <v>8940033</v>
      </c>
      <c r="F360" s="13" t="s">
        <v>552</v>
      </c>
      <c r="G360" s="139" t="s">
        <v>320</v>
      </c>
    </row>
    <row r="361" spans="1:7">
      <c r="A361" s="94">
        <v>9469160</v>
      </c>
      <c r="B361" s="13" t="s">
        <v>834</v>
      </c>
      <c r="C361" s="13" t="s">
        <v>232</v>
      </c>
      <c r="D361" s="5">
        <v>500</v>
      </c>
      <c r="E361" s="95">
        <v>8940524</v>
      </c>
      <c r="F361" s="13" t="s">
        <v>163</v>
      </c>
      <c r="G361" s="139" t="s">
        <v>320</v>
      </c>
    </row>
    <row r="362" spans="1:7">
      <c r="A362" s="94">
        <v>9469640</v>
      </c>
      <c r="B362" s="13" t="s">
        <v>835</v>
      </c>
      <c r="C362" s="13" t="s">
        <v>161</v>
      </c>
      <c r="D362" s="5">
        <v>500</v>
      </c>
      <c r="E362" s="95">
        <v>8940976</v>
      </c>
      <c r="F362" s="13" t="s">
        <v>222</v>
      </c>
      <c r="G362" s="139" t="s">
        <v>320</v>
      </c>
    </row>
    <row r="363" spans="1:7">
      <c r="A363" s="94">
        <v>9468771</v>
      </c>
      <c r="B363" s="13" t="s">
        <v>836</v>
      </c>
      <c r="C363" s="13" t="s">
        <v>837</v>
      </c>
      <c r="D363" s="5">
        <v>500</v>
      </c>
      <c r="E363" s="95">
        <v>8941282</v>
      </c>
      <c r="F363" s="13" t="s">
        <v>239</v>
      </c>
      <c r="G363" s="139" t="s">
        <v>320</v>
      </c>
    </row>
    <row r="364" spans="1:7">
      <c r="A364" s="94">
        <v>9470047</v>
      </c>
      <c r="B364" s="13" t="s">
        <v>838</v>
      </c>
      <c r="C364" s="13" t="s">
        <v>839</v>
      </c>
      <c r="D364" s="5">
        <v>500</v>
      </c>
      <c r="E364" s="95">
        <v>8940033</v>
      </c>
      <c r="F364" s="13" t="s">
        <v>552</v>
      </c>
      <c r="G364" s="139" t="s">
        <v>320</v>
      </c>
    </row>
    <row r="365" spans="1:7">
      <c r="A365" s="94">
        <v>9470554</v>
      </c>
      <c r="B365" s="13" t="s">
        <v>1064</v>
      </c>
      <c r="C365" s="13" t="s">
        <v>1065</v>
      </c>
      <c r="D365" s="5">
        <v>500</v>
      </c>
      <c r="E365" s="95">
        <v>8940326</v>
      </c>
      <c r="F365" s="13" t="s">
        <v>167</v>
      </c>
      <c r="G365" s="139" t="s">
        <v>320</v>
      </c>
    </row>
    <row r="366" spans="1:7">
      <c r="A366" s="94">
        <v>9469277</v>
      </c>
      <c r="B366" s="13" t="s">
        <v>840</v>
      </c>
      <c r="C366" s="13" t="s">
        <v>841</v>
      </c>
      <c r="D366" s="5">
        <v>500</v>
      </c>
      <c r="E366" s="95">
        <v>8940012</v>
      </c>
      <c r="F366" s="13" t="s">
        <v>363</v>
      </c>
      <c r="G366" s="139" t="s">
        <v>320</v>
      </c>
    </row>
    <row r="367" spans="1:7">
      <c r="A367" s="94">
        <v>9470260</v>
      </c>
      <c r="B367" s="13" t="s">
        <v>924</v>
      </c>
      <c r="C367" s="13" t="s">
        <v>229</v>
      </c>
      <c r="D367" s="5">
        <v>500</v>
      </c>
      <c r="E367" s="95">
        <v>8940458</v>
      </c>
      <c r="F367" s="13" t="s">
        <v>241</v>
      </c>
      <c r="G367" s="139" t="s">
        <v>320</v>
      </c>
    </row>
    <row r="368" spans="1:7">
      <c r="A368" s="94">
        <v>9470259</v>
      </c>
      <c r="B368" s="13" t="s">
        <v>924</v>
      </c>
      <c r="C368" s="13" t="s">
        <v>151</v>
      </c>
      <c r="D368" s="5">
        <v>500</v>
      </c>
      <c r="E368" s="95">
        <v>8940458</v>
      </c>
      <c r="F368" s="13" t="s">
        <v>241</v>
      </c>
      <c r="G368" s="139" t="s">
        <v>320</v>
      </c>
    </row>
    <row r="369" spans="1:7">
      <c r="A369" s="94">
        <v>9469642</v>
      </c>
      <c r="B369" s="13" t="s">
        <v>842</v>
      </c>
      <c r="C369" s="13" t="s">
        <v>843</v>
      </c>
      <c r="D369" s="5">
        <v>500</v>
      </c>
      <c r="E369" s="95">
        <v>8940976</v>
      </c>
      <c r="F369" s="13" t="s">
        <v>222</v>
      </c>
      <c r="G369" s="139" t="s">
        <v>320</v>
      </c>
    </row>
    <row r="370" spans="1:7">
      <c r="A370" s="94">
        <v>9469374</v>
      </c>
      <c r="B370" s="13" t="s">
        <v>844</v>
      </c>
      <c r="C370" s="13" t="s">
        <v>845</v>
      </c>
      <c r="D370" s="5">
        <v>500</v>
      </c>
      <c r="E370" s="95">
        <v>8941100</v>
      </c>
      <c r="F370" s="13" t="s">
        <v>171</v>
      </c>
      <c r="G370" s="139" t="s">
        <v>320</v>
      </c>
    </row>
    <row r="371" spans="1:7">
      <c r="A371" s="94">
        <v>9468962</v>
      </c>
      <c r="B371" s="13" t="s">
        <v>846</v>
      </c>
      <c r="C371" s="13" t="s">
        <v>657</v>
      </c>
      <c r="D371" s="5">
        <v>500</v>
      </c>
      <c r="E371" s="95">
        <v>8940096</v>
      </c>
      <c r="F371" s="13" t="s">
        <v>168</v>
      </c>
      <c r="G371" s="139" t="s">
        <v>320</v>
      </c>
    </row>
    <row r="372" spans="1:7">
      <c r="A372" s="94">
        <v>9469091</v>
      </c>
      <c r="B372" s="13" t="s">
        <v>847</v>
      </c>
      <c r="C372" s="13" t="s">
        <v>161</v>
      </c>
      <c r="D372" s="5">
        <v>500</v>
      </c>
      <c r="E372" s="95">
        <v>8940073</v>
      </c>
      <c r="F372" s="13" t="s">
        <v>237</v>
      </c>
      <c r="G372" s="139" t="s">
        <v>320</v>
      </c>
    </row>
    <row r="373" spans="1:7">
      <c r="A373" s="94">
        <v>9467125</v>
      </c>
      <c r="B373" s="13" t="s">
        <v>462</v>
      </c>
      <c r="C373" s="13" t="s">
        <v>419</v>
      </c>
      <c r="D373" s="5">
        <v>500</v>
      </c>
      <c r="E373" s="95">
        <v>8940052</v>
      </c>
      <c r="F373" s="13" t="s">
        <v>240</v>
      </c>
      <c r="G373" s="139" t="s">
        <v>320</v>
      </c>
    </row>
    <row r="374" spans="1:7">
      <c r="A374" s="94">
        <v>9469709</v>
      </c>
      <c r="B374" s="13" t="s">
        <v>848</v>
      </c>
      <c r="C374" s="13" t="s">
        <v>251</v>
      </c>
      <c r="D374" s="5">
        <v>500</v>
      </c>
      <c r="E374" s="95">
        <v>8940894</v>
      </c>
      <c r="F374" s="13" t="s">
        <v>155</v>
      </c>
      <c r="G374" s="139" t="s">
        <v>320</v>
      </c>
    </row>
    <row r="375" spans="1:7">
      <c r="A375" s="94">
        <v>9470244</v>
      </c>
      <c r="B375" s="13" t="s">
        <v>985</v>
      </c>
      <c r="C375" s="13" t="s">
        <v>955</v>
      </c>
      <c r="D375" s="5">
        <v>500</v>
      </c>
      <c r="E375" s="95">
        <v>8941352</v>
      </c>
      <c r="F375" s="13" t="s">
        <v>174</v>
      </c>
      <c r="G375" s="139" t="s">
        <v>320</v>
      </c>
    </row>
    <row r="376" spans="1:7">
      <c r="A376" s="94">
        <v>9468101</v>
      </c>
      <c r="B376" s="13" t="s">
        <v>981</v>
      </c>
      <c r="C376" s="13" t="s">
        <v>156</v>
      </c>
      <c r="D376" s="5">
        <v>500</v>
      </c>
      <c r="E376" s="95">
        <v>8941180</v>
      </c>
      <c r="F376" s="13" t="s">
        <v>524</v>
      </c>
      <c r="G376" s="139" t="s">
        <v>320</v>
      </c>
    </row>
    <row r="377" spans="1:7">
      <c r="A377" s="94">
        <v>9469272</v>
      </c>
      <c r="B377" s="13" t="s">
        <v>849</v>
      </c>
      <c r="C377" s="13" t="s">
        <v>169</v>
      </c>
      <c r="D377" s="5">
        <v>500</v>
      </c>
      <c r="E377" s="95">
        <v>8940549</v>
      </c>
      <c r="F377" s="13" t="s">
        <v>160</v>
      </c>
      <c r="G377" s="139" t="s">
        <v>320</v>
      </c>
    </row>
    <row r="378" spans="1:7">
      <c r="A378" s="94">
        <v>9469486</v>
      </c>
      <c r="B378" s="13" t="s">
        <v>850</v>
      </c>
      <c r="C378" s="13" t="s">
        <v>851</v>
      </c>
      <c r="D378" s="5">
        <v>500</v>
      </c>
      <c r="E378" s="95">
        <v>8940524</v>
      </c>
      <c r="F378" s="13" t="s">
        <v>163</v>
      </c>
      <c r="G378" s="139" t="s">
        <v>320</v>
      </c>
    </row>
    <row r="379" spans="1:7">
      <c r="A379" s="94">
        <v>9470582</v>
      </c>
      <c r="B379" s="13" t="s">
        <v>1066</v>
      </c>
      <c r="C379" s="13" t="s">
        <v>1067</v>
      </c>
      <c r="D379" s="5">
        <v>500</v>
      </c>
      <c r="E379" s="95">
        <v>8940096</v>
      </c>
      <c r="F379" s="13" t="s">
        <v>168</v>
      </c>
      <c r="G379" s="139" t="s">
        <v>320</v>
      </c>
    </row>
    <row r="380" spans="1:7">
      <c r="A380" s="94">
        <v>9468152</v>
      </c>
      <c r="B380" s="13" t="s">
        <v>525</v>
      </c>
      <c r="C380" s="13" t="s">
        <v>374</v>
      </c>
      <c r="D380" s="5">
        <v>500</v>
      </c>
      <c r="E380" s="95">
        <v>8940073</v>
      </c>
      <c r="F380" s="13" t="s">
        <v>237</v>
      </c>
      <c r="G380" s="139" t="s">
        <v>320</v>
      </c>
    </row>
    <row r="381" spans="1:7">
      <c r="A381" s="94">
        <v>9470139</v>
      </c>
      <c r="B381" s="13" t="s">
        <v>1008</v>
      </c>
      <c r="C381" s="13" t="s">
        <v>1009</v>
      </c>
      <c r="D381" s="5">
        <v>500</v>
      </c>
      <c r="E381" s="95">
        <v>8940976</v>
      </c>
      <c r="F381" s="13" t="s">
        <v>222</v>
      </c>
      <c r="G381" s="139" t="s">
        <v>320</v>
      </c>
    </row>
    <row r="382" spans="1:7">
      <c r="A382" s="94">
        <v>9466634</v>
      </c>
      <c r="B382" s="13" t="s">
        <v>358</v>
      </c>
      <c r="C382" s="13" t="s">
        <v>259</v>
      </c>
      <c r="D382" s="5">
        <v>665</v>
      </c>
      <c r="E382" s="95">
        <v>8940894</v>
      </c>
      <c r="F382" s="13" t="s">
        <v>155</v>
      </c>
      <c r="G382" s="139" t="s">
        <v>320</v>
      </c>
    </row>
    <row r="383" spans="1:7">
      <c r="A383" s="94">
        <v>9469965</v>
      </c>
      <c r="B383" s="13" t="s">
        <v>852</v>
      </c>
      <c r="C383" s="13" t="s">
        <v>853</v>
      </c>
      <c r="D383" s="5">
        <v>500</v>
      </c>
      <c r="E383" s="95">
        <v>8941466</v>
      </c>
      <c r="F383" s="13" t="s">
        <v>362</v>
      </c>
      <c r="G383" s="139" t="s">
        <v>320</v>
      </c>
    </row>
    <row r="384" spans="1:7">
      <c r="A384" s="94">
        <v>9469648</v>
      </c>
      <c r="B384" s="13" t="s">
        <v>854</v>
      </c>
      <c r="C384" s="13" t="s">
        <v>855</v>
      </c>
      <c r="D384" s="5">
        <v>500</v>
      </c>
      <c r="E384" s="95">
        <v>8940976</v>
      </c>
      <c r="F384" s="13" t="s">
        <v>222</v>
      </c>
      <c r="G384" s="139" t="s">
        <v>320</v>
      </c>
    </row>
    <row r="385" spans="1:7">
      <c r="A385" s="94">
        <v>9469991</v>
      </c>
      <c r="B385" s="13" t="s">
        <v>856</v>
      </c>
      <c r="C385" s="13" t="s">
        <v>229</v>
      </c>
      <c r="D385" s="5">
        <v>500</v>
      </c>
      <c r="E385" s="95">
        <v>8941359</v>
      </c>
      <c r="F385" s="13" t="s">
        <v>173</v>
      </c>
      <c r="G385" s="139" t="s">
        <v>320</v>
      </c>
    </row>
    <row r="386" spans="1:7">
      <c r="A386" s="94">
        <v>9468450</v>
      </c>
      <c r="B386" s="13" t="s">
        <v>526</v>
      </c>
      <c r="C386" s="13" t="s">
        <v>244</v>
      </c>
      <c r="D386" s="5">
        <v>500</v>
      </c>
      <c r="E386" s="95">
        <v>8940976</v>
      </c>
      <c r="F386" s="13" t="s">
        <v>222</v>
      </c>
      <c r="G386" s="139" t="s">
        <v>320</v>
      </c>
    </row>
    <row r="387" spans="1:7">
      <c r="A387" s="94">
        <v>9468451</v>
      </c>
      <c r="B387" s="13" t="s">
        <v>526</v>
      </c>
      <c r="C387" s="13" t="s">
        <v>227</v>
      </c>
      <c r="D387" s="5">
        <v>500</v>
      </c>
      <c r="E387" s="95">
        <v>8940976</v>
      </c>
      <c r="F387" s="13" t="s">
        <v>222</v>
      </c>
      <c r="G387" s="139" t="s">
        <v>320</v>
      </c>
    </row>
    <row r="388" spans="1:7">
      <c r="A388" s="94">
        <v>9469716</v>
      </c>
      <c r="B388" s="13" t="s">
        <v>857</v>
      </c>
      <c r="C388" s="13" t="s">
        <v>319</v>
      </c>
      <c r="D388" s="5">
        <v>500</v>
      </c>
      <c r="E388" s="95">
        <v>8940866</v>
      </c>
      <c r="F388" s="13" t="s">
        <v>158</v>
      </c>
      <c r="G388" s="139" t="s">
        <v>320</v>
      </c>
    </row>
    <row r="389" spans="1:7">
      <c r="A389" s="94">
        <v>9467505</v>
      </c>
      <c r="B389" s="13" t="s">
        <v>463</v>
      </c>
      <c r="C389" s="13" t="s">
        <v>368</v>
      </c>
      <c r="D389" s="5">
        <v>500</v>
      </c>
      <c r="E389" s="95">
        <v>8940894</v>
      </c>
      <c r="F389" s="13" t="s">
        <v>155</v>
      </c>
      <c r="G389" s="139" t="s">
        <v>320</v>
      </c>
    </row>
    <row r="390" spans="1:7">
      <c r="A390" s="94">
        <v>9465731</v>
      </c>
      <c r="B390" s="13" t="s">
        <v>300</v>
      </c>
      <c r="C390" s="13" t="s">
        <v>301</v>
      </c>
      <c r="D390" s="5">
        <v>500</v>
      </c>
      <c r="E390" s="95">
        <v>8940459</v>
      </c>
      <c r="F390" s="13" t="s">
        <v>165</v>
      </c>
      <c r="G390" s="139" t="s">
        <v>320</v>
      </c>
    </row>
    <row r="391" spans="1:7">
      <c r="A391" s="94">
        <v>9468944</v>
      </c>
      <c r="B391" s="13" t="s">
        <v>464</v>
      </c>
      <c r="C391" s="13" t="s">
        <v>235</v>
      </c>
      <c r="D391" s="5">
        <v>500</v>
      </c>
      <c r="E391" s="95">
        <v>8940096</v>
      </c>
      <c r="F391" s="13" t="s">
        <v>168</v>
      </c>
      <c r="G391" s="139" t="s">
        <v>320</v>
      </c>
    </row>
    <row r="392" spans="1:7">
      <c r="A392" s="94">
        <v>9470436</v>
      </c>
      <c r="B392" s="13" t="s">
        <v>1043</v>
      </c>
      <c r="C392" s="13" t="s">
        <v>249</v>
      </c>
      <c r="D392" s="5">
        <v>504</v>
      </c>
      <c r="E392" s="95">
        <v>8940975</v>
      </c>
      <c r="F392" s="13" t="s">
        <v>172</v>
      </c>
      <c r="G392" s="139" t="s">
        <v>320</v>
      </c>
    </row>
    <row r="393" spans="1:7">
      <c r="A393" s="94">
        <v>9467201</v>
      </c>
      <c r="B393" s="13" t="s">
        <v>465</v>
      </c>
      <c r="C393" s="13" t="s">
        <v>244</v>
      </c>
      <c r="D393" s="5">
        <v>500</v>
      </c>
      <c r="E393" s="95">
        <v>8940926</v>
      </c>
      <c r="F393" s="13" t="s">
        <v>238</v>
      </c>
      <c r="G393" s="139" t="s">
        <v>320</v>
      </c>
    </row>
    <row r="394" spans="1:7">
      <c r="A394" s="94">
        <v>9466937</v>
      </c>
      <c r="B394" s="13" t="s">
        <v>466</v>
      </c>
      <c r="C394" s="13" t="s">
        <v>143</v>
      </c>
      <c r="D394" s="5">
        <v>616</v>
      </c>
      <c r="E394" s="95">
        <v>8940926</v>
      </c>
      <c r="F394" s="13" t="s">
        <v>238</v>
      </c>
      <c r="G394" s="139" t="s">
        <v>320</v>
      </c>
    </row>
    <row r="395" spans="1:7">
      <c r="A395" s="94">
        <v>9469702</v>
      </c>
      <c r="B395" s="13" t="s">
        <v>858</v>
      </c>
      <c r="C395" s="13" t="s">
        <v>789</v>
      </c>
      <c r="D395" s="5">
        <v>500</v>
      </c>
      <c r="E395" s="95">
        <v>8940894</v>
      </c>
      <c r="F395" s="13" t="s">
        <v>155</v>
      </c>
      <c r="G395" s="139" t="s">
        <v>320</v>
      </c>
    </row>
    <row r="396" spans="1:7">
      <c r="A396" s="94">
        <v>9467119</v>
      </c>
      <c r="B396" s="13" t="s">
        <v>467</v>
      </c>
      <c r="C396" s="13" t="s">
        <v>369</v>
      </c>
      <c r="D396" s="5">
        <v>514</v>
      </c>
      <c r="E396" s="95">
        <v>8940052</v>
      </c>
      <c r="F396" s="13" t="s">
        <v>240</v>
      </c>
      <c r="G396" s="139" t="s">
        <v>320</v>
      </c>
    </row>
    <row r="397" spans="1:7">
      <c r="A397" s="94">
        <v>9469024</v>
      </c>
      <c r="B397" s="13" t="s">
        <v>859</v>
      </c>
      <c r="C397" s="13" t="s">
        <v>860</v>
      </c>
      <c r="D397" s="5">
        <v>500</v>
      </c>
      <c r="E397" s="95">
        <v>8940073</v>
      </c>
      <c r="F397" s="13" t="s">
        <v>237</v>
      </c>
      <c r="G397" s="139" t="s">
        <v>320</v>
      </c>
    </row>
    <row r="398" spans="1:7">
      <c r="A398" s="94">
        <v>9469010</v>
      </c>
      <c r="B398" s="13" t="s">
        <v>861</v>
      </c>
      <c r="C398" s="13" t="s">
        <v>536</v>
      </c>
      <c r="D398" s="5">
        <v>500</v>
      </c>
      <c r="E398" s="95">
        <v>8940096</v>
      </c>
      <c r="F398" s="13" t="s">
        <v>168</v>
      </c>
      <c r="G398" s="139" t="s">
        <v>320</v>
      </c>
    </row>
    <row r="399" spans="1:7">
      <c r="A399" s="94">
        <v>9467665</v>
      </c>
      <c r="B399" s="13" t="s">
        <v>995</v>
      </c>
      <c r="C399" s="13" t="s">
        <v>376</v>
      </c>
      <c r="D399" s="5">
        <v>500</v>
      </c>
      <c r="E399" s="95">
        <v>8940459</v>
      </c>
      <c r="F399" s="13" t="s">
        <v>165</v>
      </c>
      <c r="G399" s="139" t="s">
        <v>320</v>
      </c>
    </row>
    <row r="400" spans="1:7">
      <c r="A400" s="94">
        <v>9467265</v>
      </c>
      <c r="B400" s="13" t="s">
        <v>468</v>
      </c>
      <c r="C400" s="13" t="s">
        <v>368</v>
      </c>
      <c r="D400" s="5">
        <v>500</v>
      </c>
      <c r="E400" s="95">
        <v>8940448</v>
      </c>
      <c r="F400" s="13" t="s">
        <v>221</v>
      </c>
      <c r="G400" s="139" t="s">
        <v>320</v>
      </c>
    </row>
    <row r="401" spans="1:7">
      <c r="A401" s="94">
        <v>9467897</v>
      </c>
      <c r="B401" s="13" t="s">
        <v>468</v>
      </c>
      <c r="C401" s="13" t="s">
        <v>527</v>
      </c>
      <c r="D401" s="5">
        <v>500</v>
      </c>
      <c r="E401" s="95">
        <v>8940073</v>
      </c>
      <c r="F401" s="13" t="s">
        <v>237</v>
      </c>
      <c r="G401" s="139" t="s">
        <v>320</v>
      </c>
    </row>
    <row r="402" spans="1:7">
      <c r="A402" s="94">
        <v>9470213</v>
      </c>
      <c r="B402" s="13" t="s">
        <v>934</v>
      </c>
      <c r="C402" s="13" t="s">
        <v>935</v>
      </c>
      <c r="D402" s="5">
        <v>500</v>
      </c>
      <c r="E402" s="95">
        <v>8940070</v>
      </c>
      <c r="F402" s="13" t="s">
        <v>170</v>
      </c>
      <c r="G402" s="139" t="s">
        <v>320</v>
      </c>
    </row>
    <row r="403" spans="1:7">
      <c r="A403" s="94">
        <v>9469249</v>
      </c>
      <c r="B403" s="13" t="s">
        <v>862</v>
      </c>
      <c r="C403" s="13" t="s">
        <v>863</v>
      </c>
      <c r="D403" s="5">
        <v>500</v>
      </c>
      <c r="E403" s="95">
        <v>8940052</v>
      </c>
      <c r="F403" s="13" t="s">
        <v>240</v>
      </c>
      <c r="G403" s="139" t="s">
        <v>320</v>
      </c>
    </row>
    <row r="404" spans="1:7">
      <c r="A404" s="94">
        <v>9469250</v>
      </c>
      <c r="B404" s="13" t="s">
        <v>862</v>
      </c>
      <c r="C404" s="13" t="s">
        <v>502</v>
      </c>
      <c r="D404" s="5">
        <v>500</v>
      </c>
      <c r="E404" s="95">
        <v>8940052</v>
      </c>
      <c r="F404" s="13" t="s">
        <v>240</v>
      </c>
      <c r="G404" s="139" t="s">
        <v>320</v>
      </c>
    </row>
    <row r="405" spans="1:7">
      <c r="A405" s="94">
        <v>9469284</v>
      </c>
      <c r="B405" s="13" t="s">
        <v>864</v>
      </c>
      <c r="C405" s="13" t="s">
        <v>233</v>
      </c>
      <c r="D405" s="5">
        <v>500</v>
      </c>
      <c r="E405" s="95">
        <v>8940096</v>
      </c>
      <c r="F405" s="13" t="s">
        <v>168</v>
      </c>
      <c r="G405" s="139" t="s">
        <v>320</v>
      </c>
    </row>
    <row r="406" spans="1:7">
      <c r="A406" s="94">
        <v>9469432</v>
      </c>
      <c r="B406" s="13" t="s">
        <v>865</v>
      </c>
      <c r="C406" s="13" t="s">
        <v>232</v>
      </c>
      <c r="D406" s="5">
        <v>500</v>
      </c>
      <c r="E406" s="95">
        <v>8940052</v>
      </c>
      <c r="F406" s="13" t="s">
        <v>240</v>
      </c>
      <c r="G406" s="139" t="s">
        <v>320</v>
      </c>
    </row>
    <row r="407" spans="1:7">
      <c r="A407" s="94">
        <v>9469339</v>
      </c>
      <c r="B407" s="13" t="s">
        <v>866</v>
      </c>
      <c r="C407" s="13" t="s">
        <v>156</v>
      </c>
      <c r="D407" s="5">
        <v>500</v>
      </c>
      <c r="E407" s="95">
        <v>8940549</v>
      </c>
      <c r="F407" s="13" t="s">
        <v>160</v>
      </c>
      <c r="G407" s="139" t="s">
        <v>320</v>
      </c>
    </row>
    <row r="408" spans="1:7">
      <c r="A408" s="94">
        <v>9468100</v>
      </c>
      <c r="B408" s="13" t="s">
        <v>469</v>
      </c>
      <c r="C408" s="13" t="s">
        <v>528</v>
      </c>
      <c r="D408" s="5">
        <v>500</v>
      </c>
      <c r="E408" s="95">
        <v>8940326</v>
      </c>
      <c r="F408" s="13" t="s">
        <v>167</v>
      </c>
      <c r="G408" s="139" t="s">
        <v>320</v>
      </c>
    </row>
    <row r="409" spans="1:7">
      <c r="A409" s="94">
        <v>9466941</v>
      </c>
      <c r="B409" s="13" t="s">
        <v>469</v>
      </c>
      <c r="C409" s="13" t="s">
        <v>161</v>
      </c>
      <c r="D409" s="5">
        <v>500</v>
      </c>
      <c r="E409" s="95">
        <v>8940926</v>
      </c>
      <c r="F409" s="13" t="s">
        <v>238</v>
      </c>
      <c r="G409" s="139" t="s">
        <v>320</v>
      </c>
    </row>
    <row r="410" spans="1:7">
      <c r="A410" s="94">
        <v>9469440</v>
      </c>
      <c r="B410" s="13" t="s">
        <v>867</v>
      </c>
      <c r="C410" s="13" t="s">
        <v>868</v>
      </c>
      <c r="D410" s="5">
        <v>500</v>
      </c>
      <c r="E410" s="95">
        <v>8940096</v>
      </c>
      <c r="F410" s="13" t="s">
        <v>168</v>
      </c>
      <c r="G410" s="139" t="s">
        <v>320</v>
      </c>
    </row>
    <row r="411" spans="1:7">
      <c r="A411" s="94">
        <v>9469021</v>
      </c>
      <c r="B411" s="13" t="s">
        <v>470</v>
      </c>
      <c r="C411" s="13" t="s">
        <v>869</v>
      </c>
      <c r="D411" s="5">
        <v>500</v>
      </c>
      <c r="E411" s="95">
        <v>8940073</v>
      </c>
      <c r="F411" s="13" t="s">
        <v>237</v>
      </c>
      <c r="G411" s="139" t="s">
        <v>320</v>
      </c>
    </row>
    <row r="412" spans="1:7">
      <c r="A412" s="94">
        <v>9470437</v>
      </c>
      <c r="B412" s="13" t="s">
        <v>1044</v>
      </c>
      <c r="C412" s="13" t="s">
        <v>431</v>
      </c>
      <c r="D412" s="5">
        <v>505</v>
      </c>
      <c r="E412" s="95">
        <v>8940975</v>
      </c>
      <c r="F412" s="13" t="s">
        <v>172</v>
      </c>
      <c r="G412" s="139" t="s">
        <v>320</v>
      </c>
    </row>
    <row r="413" spans="1:7">
      <c r="A413" s="94">
        <v>9468464</v>
      </c>
      <c r="B413" s="13" t="s">
        <v>529</v>
      </c>
      <c r="C413" s="13" t="s">
        <v>249</v>
      </c>
      <c r="D413" s="5">
        <v>500</v>
      </c>
      <c r="E413" s="95">
        <v>8940976</v>
      </c>
      <c r="F413" s="13" t="s">
        <v>222</v>
      </c>
      <c r="G413" s="139" t="s">
        <v>320</v>
      </c>
    </row>
    <row r="414" spans="1:7">
      <c r="A414" s="94">
        <v>9469992</v>
      </c>
      <c r="B414" s="13" t="s">
        <v>870</v>
      </c>
      <c r="C414" s="13" t="s">
        <v>871</v>
      </c>
      <c r="D414" s="5">
        <v>500</v>
      </c>
      <c r="E414" s="95">
        <v>8941359</v>
      </c>
      <c r="F414" s="13" t="s">
        <v>173</v>
      </c>
      <c r="G414" s="139" t="s">
        <v>320</v>
      </c>
    </row>
    <row r="415" spans="1:7">
      <c r="A415" s="94">
        <v>9466097</v>
      </c>
      <c r="B415" s="13" t="s">
        <v>316</v>
      </c>
      <c r="C415" s="13" t="s">
        <v>321</v>
      </c>
      <c r="D415" s="5">
        <v>500</v>
      </c>
      <c r="E415" s="95">
        <v>8940033</v>
      </c>
      <c r="F415" s="13" t="s">
        <v>552</v>
      </c>
      <c r="G415" s="139" t="s">
        <v>320</v>
      </c>
    </row>
    <row r="416" spans="1:7">
      <c r="A416" s="94">
        <v>9469930</v>
      </c>
      <c r="B416" s="13" t="s">
        <v>872</v>
      </c>
      <c r="C416" s="13" t="s">
        <v>873</v>
      </c>
      <c r="D416" s="5">
        <v>500</v>
      </c>
      <c r="E416" s="95">
        <v>8940535</v>
      </c>
      <c r="F416" s="13" t="s">
        <v>162</v>
      </c>
      <c r="G416" s="139" t="s">
        <v>320</v>
      </c>
    </row>
    <row r="417" spans="1:7">
      <c r="A417" s="94">
        <v>9470190</v>
      </c>
      <c r="B417" s="13" t="s">
        <v>967</v>
      </c>
      <c r="C417" s="13" t="s">
        <v>968</v>
      </c>
      <c r="D417" s="5">
        <v>500</v>
      </c>
      <c r="E417" s="95">
        <v>8940033</v>
      </c>
      <c r="F417" s="13" t="s">
        <v>552</v>
      </c>
      <c r="G417" s="139" t="s">
        <v>320</v>
      </c>
    </row>
    <row r="418" spans="1:7">
      <c r="A418" s="94">
        <v>9468601</v>
      </c>
      <c r="B418" s="13" t="s">
        <v>986</v>
      </c>
      <c r="C418" s="13" t="s">
        <v>987</v>
      </c>
      <c r="D418" s="5">
        <v>500</v>
      </c>
      <c r="E418" s="95">
        <v>8941352</v>
      </c>
      <c r="F418" s="13" t="s">
        <v>174</v>
      </c>
      <c r="G418" s="139" t="s">
        <v>320</v>
      </c>
    </row>
    <row r="419" spans="1:7">
      <c r="A419" s="94">
        <v>9467761</v>
      </c>
      <c r="B419" s="13" t="s">
        <v>317</v>
      </c>
      <c r="C419" s="13" t="s">
        <v>230</v>
      </c>
      <c r="D419" s="5">
        <v>500</v>
      </c>
      <c r="E419" s="95">
        <v>8940458</v>
      </c>
      <c r="F419" s="13" t="s">
        <v>241</v>
      </c>
      <c r="G419" s="139" t="s">
        <v>320</v>
      </c>
    </row>
    <row r="420" spans="1:7">
      <c r="A420" s="94">
        <v>9468284</v>
      </c>
      <c r="B420" s="13" t="s">
        <v>531</v>
      </c>
      <c r="C420" s="13" t="s">
        <v>566</v>
      </c>
      <c r="D420" s="5">
        <v>500</v>
      </c>
      <c r="E420" s="95">
        <v>8940073</v>
      </c>
      <c r="F420" s="13" t="s">
        <v>237</v>
      </c>
      <c r="G420" s="139" t="s">
        <v>320</v>
      </c>
    </row>
    <row r="421" spans="1:7">
      <c r="A421" s="94">
        <v>9468951</v>
      </c>
      <c r="B421" s="13" t="s">
        <v>874</v>
      </c>
      <c r="C421" s="13" t="s">
        <v>875</v>
      </c>
      <c r="D421" s="5">
        <v>500</v>
      </c>
      <c r="E421" s="95">
        <v>8940096</v>
      </c>
      <c r="F421" s="13" t="s">
        <v>168</v>
      </c>
      <c r="G421" s="139" t="s">
        <v>320</v>
      </c>
    </row>
    <row r="422" spans="1:7">
      <c r="A422" s="94">
        <v>9464176</v>
      </c>
      <c r="B422" s="13" t="s">
        <v>270</v>
      </c>
      <c r="C422" s="13" t="s">
        <v>249</v>
      </c>
      <c r="D422" s="5">
        <v>500</v>
      </c>
      <c r="E422" s="95">
        <v>8940976</v>
      </c>
      <c r="F422" s="13" t="s">
        <v>222</v>
      </c>
      <c r="G422" s="139" t="s">
        <v>320</v>
      </c>
    </row>
    <row r="423" spans="1:7">
      <c r="A423" s="94">
        <v>9469925</v>
      </c>
      <c r="B423" s="13" t="s">
        <v>876</v>
      </c>
      <c r="C423" s="13" t="s">
        <v>877</v>
      </c>
      <c r="D423" s="5">
        <v>500</v>
      </c>
      <c r="E423" s="95">
        <v>8940073</v>
      </c>
      <c r="F423" s="13" t="s">
        <v>237</v>
      </c>
      <c r="G423" s="139" t="s">
        <v>320</v>
      </c>
    </row>
    <row r="424" spans="1:7">
      <c r="A424" s="94">
        <v>9466764</v>
      </c>
      <c r="B424" s="13" t="s">
        <v>471</v>
      </c>
      <c r="C424" s="13" t="s">
        <v>361</v>
      </c>
      <c r="D424" s="5">
        <v>500</v>
      </c>
      <c r="E424" s="95">
        <v>8940096</v>
      </c>
      <c r="F424" s="13" t="s">
        <v>168</v>
      </c>
      <c r="G424" s="139" t="s">
        <v>320</v>
      </c>
    </row>
    <row r="425" spans="1:7">
      <c r="A425" s="94">
        <v>9470583</v>
      </c>
      <c r="B425" s="13" t="s">
        <v>1068</v>
      </c>
      <c r="C425" s="13" t="s">
        <v>885</v>
      </c>
      <c r="D425" s="5">
        <v>500</v>
      </c>
      <c r="E425" s="95">
        <v>8941180</v>
      </c>
      <c r="F425" s="13" t="s">
        <v>524</v>
      </c>
      <c r="G425" s="139" t="s">
        <v>320</v>
      </c>
    </row>
    <row r="426" spans="1:7">
      <c r="A426" s="94">
        <v>9468952</v>
      </c>
      <c r="B426" s="13" t="s">
        <v>878</v>
      </c>
      <c r="C426" s="13" t="s">
        <v>879</v>
      </c>
      <c r="D426" s="5">
        <v>500</v>
      </c>
      <c r="E426" s="95">
        <v>8940096</v>
      </c>
      <c r="F426" s="13" t="s">
        <v>168</v>
      </c>
      <c r="G426" s="139" t="s">
        <v>320</v>
      </c>
    </row>
    <row r="427" spans="1:7">
      <c r="A427" s="94">
        <v>9468767</v>
      </c>
      <c r="B427" s="13" t="s">
        <v>880</v>
      </c>
      <c r="C427" s="13" t="s">
        <v>881</v>
      </c>
      <c r="D427" s="5">
        <v>500</v>
      </c>
      <c r="E427" s="95">
        <v>8940073</v>
      </c>
      <c r="F427" s="13" t="s">
        <v>237</v>
      </c>
      <c r="G427" s="139" t="s">
        <v>320</v>
      </c>
    </row>
    <row r="428" spans="1:7">
      <c r="A428" s="94">
        <v>9468148</v>
      </c>
      <c r="B428" s="13" t="s">
        <v>532</v>
      </c>
      <c r="C428" s="13" t="s">
        <v>164</v>
      </c>
      <c r="D428" s="5">
        <v>500</v>
      </c>
      <c r="E428" s="95">
        <v>8940052</v>
      </c>
      <c r="F428" s="13" t="s">
        <v>240</v>
      </c>
      <c r="G428" s="139" t="s">
        <v>320</v>
      </c>
    </row>
    <row r="429" spans="1:7">
      <c r="A429" s="94">
        <v>9469181</v>
      </c>
      <c r="B429" s="13" t="s">
        <v>882</v>
      </c>
      <c r="C429" s="13" t="s">
        <v>883</v>
      </c>
      <c r="D429" s="5">
        <v>500</v>
      </c>
      <c r="E429" s="95">
        <v>8940926</v>
      </c>
      <c r="F429" s="13" t="s">
        <v>238</v>
      </c>
      <c r="G429" s="139" t="s">
        <v>320</v>
      </c>
    </row>
    <row r="430" spans="1:7">
      <c r="A430" s="94">
        <v>9469665</v>
      </c>
      <c r="B430" s="13" t="s">
        <v>884</v>
      </c>
      <c r="C430" s="13" t="s">
        <v>885</v>
      </c>
      <c r="D430" s="5">
        <v>500</v>
      </c>
      <c r="E430" s="95">
        <v>8940976</v>
      </c>
      <c r="F430" s="13" t="s">
        <v>222</v>
      </c>
      <c r="G430" s="139" t="s">
        <v>320</v>
      </c>
    </row>
    <row r="431" spans="1:7">
      <c r="A431" s="94">
        <v>9467161</v>
      </c>
      <c r="B431" s="13" t="s">
        <v>472</v>
      </c>
      <c r="C431" s="13" t="s">
        <v>473</v>
      </c>
      <c r="D431" s="5">
        <v>500</v>
      </c>
      <c r="E431" s="95">
        <v>8940459</v>
      </c>
      <c r="F431" s="13" t="s">
        <v>165</v>
      </c>
      <c r="G431" s="139" t="s">
        <v>320</v>
      </c>
    </row>
    <row r="432" spans="1:7">
      <c r="A432" s="94">
        <v>9467364</v>
      </c>
      <c r="B432" s="13" t="s">
        <v>474</v>
      </c>
      <c r="C432" s="13" t="s">
        <v>475</v>
      </c>
      <c r="D432" s="5">
        <v>500</v>
      </c>
      <c r="E432" s="95">
        <v>8940448</v>
      </c>
      <c r="F432" s="13" t="s">
        <v>221</v>
      </c>
      <c r="G432" s="139" t="s">
        <v>320</v>
      </c>
    </row>
    <row r="433" spans="1:7">
      <c r="A433" s="94">
        <v>9469689</v>
      </c>
      <c r="B433" s="13" t="s">
        <v>886</v>
      </c>
      <c r="C433" s="13" t="s">
        <v>887</v>
      </c>
      <c r="D433" s="5">
        <v>500</v>
      </c>
      <c r="E433" s="95">
        <v>8940872</v>
      </c>
      <c r="F433" s="13" t="s">
        <v>157</v>
      </c>
      <c r="G433" s="139" t="s">
        <v>320</v>
      </c>
    </row>
    <row r="434" spans="1:7">
      <c r="A434" s="94">
        <v>9467083</v>
      </c>
      <c r="B434" s="13" t="s">
        <v>476</v>
      </c>
      <c r="C434" s="13" t="s">
        <v>433</v>
      </c>
      <c r="D434" s="5">
        <v>500</v>
      </c>
      <c r="E434" s="95">
        <v>8940033</v>
      </c>
      <c r="F434" s="13" t="s">
        <v>552</v>
      </c>
      <c r="G434" s="139" t="s">
        <v>320</v>
      </c>
    </row>
    <row r="435" spans="1:7">
      <c r="A435" s="94">
        <v>9466042</v>
      </c>
      <c r="B435" s="13" t="s">
        <v>304</v>
      </c>
      <c r="C435" s="13" t="s">
        <v>282</v>
      </c>
      <c r="D435" s="5">
        <v>500</v>
      </c>
      <c r="E435" s="95">
        <v>8940458</v>
      </c>
      <c r="F435" s="13" t="s">
        <v>241</v>
      </c>
      <c r="G435" s="139" t="s">
        <v>320</v>
      </c>
    </row>
    <row r="436" spans="1:7">
      <c r="A436" s="94">
        <v>9469802</v>
      </c>
      <c r="B436" s="13" t="s">
        <v>888</v>
      </c>
      <c r="C436" s="13" t="s">
        <v>504</v>
      </c>
      <c r="D436" s="5">
        <v>500</v>
      </c>
      <c r="E436" s="95">
        <v>8940096</v>
      </c>
      <c r="F436" s="13" t="s">
        <v>168</v>
      </c>
      <c r="G436" s="139" t="s">
        <v>320</v>
      </c>
    </row>
    <row r="437" spans="1:7">
      <c r="A437" s="94">
        <v>9470214</v>
      </c>
      <c r="B437" s="13" t="s">
        <v>936</v>
      </c>
      <c r="C437" s="13" t="s">
        <v>937</v>
      </c>
      <c r="D437" s="5">
        <v>500</v>
      </c>
      <c r="E437" s="95">
        <v>8940070</v>
      </c>
      <c r="F437" s="13" t="s">
        <v>170</v>
      </c>
      <c r="G437" s="139" t="s">
        <v>320</v>
      </c>
    </row>
    <row r="438" spans="1:7">
      <c r="A438" s="94">
        <v>9469303</v>
      </c>
      <c r="B438" s="13" t="s">
        <v>889</v>
      </c>
      <c r="C438" s="13" t="s">
        <v>890</v>
      </c>
      <c r="D438" s="5">
        <v>500</v>
      </c>
      <c r="E438" s="95">
        <v>8940033</v>
      </c>
      <c r="F438" s="13" t="s">
        <v>552</v>
      </c>
      <c r="G438" s="139" t="s">
        <v>320</v>
      </c>
    </row>
    <row r="439" spans="1:7">
      <c r="A439" s="94">
        <v>9469666</v>
      </c>
      <c r="B439" s="13" t="s">
        <v>891</v>
      </c>
      <c r="C439" s="13" t="s">
        <v>892</v>
      </c>
      <c r="D439" s="5">
        <v>500</v>
      </c>
      <c r="E439" s="95">
        <v>8940976</v>
      </c>
      <c r="F439" s="13" t="s">
        <v>222</v>
      </c>
      <c r="G439" s="139" t="s">
        <v>320</v>
      </c>
    </row>
    <row r="440" spans="1:7">
      <c r="A440" s="94">
        <v>9470356</v>
      </c>
      <c r="B440" s="13" t="s">
        <v>962</v>
      </c>
      <c r="C440" s="13" t="s">
        <v>382</v>
      </c>
      <c r="D440" s="5">
        <v>500</v>
      </c>
      <c r="E440" s="95">
        <v>8940073</v>
      </c>
      <c r="F440" s="13" t="s">
        <v>237</v>
      </c>
      <c r="G440" s="139" t="s">
        <v>320</v>
      </c>
    </row>
    <row r="441" spans="1:7">
      <c r="A441" s="94">
        <v>9469527</v>
      </c>
      <c r="B441" s="13" t="s">
        <v>893</v>
      </c>
      <c r="C441" s="13" t="s">
        <v>383</v>
      </c>
      <c r="D441" s="5">
        <v>500</v>
      </c>
      <c r="E441" s="95">
        <v>8940535</v>
      </c>
      <c r="F441" s="13" t="s">
        <v>162</v>
      </c>
      <c r="G441" s="139" t="s">
        <v>320</v>
      </c>
    </row>
    <row r="442" spans="1:7">
      <c r="A442" s="94">
        <v>9468610</v>
      </c>
      <c r="B442" s="13" t="s">
        <v>541</v>
      </c>
      <c r="C442" s="13" t="s">
        <v>542</v>
      </c>
      <c r="D442" s="5">
        <v>500</v>
      </c>
      <c r="E442" s="95">
        <v>8940012</v>
      </c>
      <c r="F442" s="13" t="s">
        <v>363</v>
      </c>
      <c r="G442" s="139" t="s">
        <v>320</v>
      </c>
    </row>
    <row r="443" spans="1:7">
      <c r="A443" s="94">
        <v>9469016</v>
      </c>
      <c r="B443" s="13" t="s">
        <v>894</v>
      </c>
      <c r="C443" s="13" t="s">
        <v>413</v>
      </c>
      <c r="D443" s="5">
        <v>500</v>
      </c>
      <c r="E443" s="95">
        <v>8940073</v>
      </c>
      <c r="F443" s="13" t="s">
        <v>237</v>
      </c>
      <c r="G443" s="139" t="s">
        <v>320</v>
      </c>
    </row>
    <row r="444" spans="1:7">
      <c r="A444" s="94">
        <v>9469667</v>
      </c>
      <c r="B444" s="13" t="s">
        <v>895</v>
      </c>
      <c r="C444" s="13" t="s">
        <v>896</v>
      </c>
      <c r="D444" s="5">
        <v>500</v>
      </c>
      <c r="E444" s="95">
        <v>8940976</v>
      </c>
      <c r="F444" s="13" t="s">
        <v>222</v>
      </c>
      <c r="G444" s="139" t="s">
        <v>320</v>
      </c>
    </row>
    <row r="445" spans="1:7">
      <c r="A445" s="94">
        <v>9469483</v>
      </c>
      <c r="B445" s="13" t="s">
        <v>897</v>
      </c>
      <c r="C445" s="13" t="s">
        <v>898</v>
      </c>
      <c r="D445" s="5">
        <v>500</v>
      </c>
      <c r="E445" s="95">
        <v>8940052</v>
      </c>
      <c r="F445" s="13" t="s">
        <v>240</v>
      </c>
      <c r="G445" s="139" t="s">
        <v>320</v>
      </c>
    </row>
    <row r="446" spans="1:7">
      <c r="A446" s="94">
        <v>9469885</v>
      </c>
      <c r="B446" s="13" t="s">
        <v>899</v>
      </c>
      <c r="C446" s="13" t="s">
        <v>900</v>
      </c>
      <c r="D446" s="5">
        <v>500</v>
      </c>
      <c r="E446" s="95">
        <v>8940073</v>
      </c>
      <c r="F446" s="13" t="s">
        <v>237</v>
      </c>
      <c r="G446" s="139" t="s">
        <v>320</v>
      </c>
    </row>
    <row r="447" spans="1:7">
      <c r="A447" s="94">
        <v>9468027</v>
      </c>
      <c r="B447" s="13" t="s">
        <v>533</v>
      </c>
      <c r="C447" s="13" t="s">
        <v>319</v>
      </c>
      <c r="D447" s="5">
        <v>514</v>
      </c>
      <c r="E447" s="95">
        <v>8941282</v>
      </c>
      <c r="F447" s="13" t="s">
        <v>239</v>
      </c>
      <c r="G447" s="139" t="s">
        <v>320</v>
      </c>
    </row>
    <row r="448" spans="1:7">
      <c r="A448" s="94">
        <v>9469438</v>
      </c>
      <c r="B448" s="13" t="s">
        <v>271</v>
      </c>
      <c r="C448" s="13" t="s">
        <v>853</v>
      </c>
      <c r="D448" s="5">
        <v>500</v>
      </c>
      <c r="E448" s="95">
        <v>8940052</v>
      </c>
      <c r="F448" s="13" t="s">
        <v>240</v>
      </c>
      <c r="G448" s="139" t="s">
        <v>320</v>
      </c>
    </row>
    <row r="449" spans="1:7">
      <c r="A449" s="94">
        <v>9467689</v>
      </c>
      <c r="B449" s="13" t="s">
        <v>272</v>
      </c>
      <c r="C449" s="13" t="s">
        <v>149</v>
      </c>
      <c r="D449" s="5">
        <v>500</v>
      </c>
      <c r="E449" s="95">
        <v>8940033</v>
      </c>
      <c r="F449" s="13" t="s">
        <v>552</v>
      </c>
      <c r="G449" s="139" t="s">
        <v>320</v>
      </c>
    </row>
    <row r="450" spans="1:7">
      <c r="A450" s="94">
        <v>9467082</v>
      </c>
      <c r="B450" s="13" t="s">
        <v>477</v>
      </c>
      <c r="C450" s="13" t="s">
        <v>231</v>
      </c>
      <c r="D450" s="5">
        <v>500</v>
      </c>
      <c r="E450" s="95">
        <v>8940073</v>
      </c>
      <c r="F450" s="13" t="s">
        <v>237</v>
      </c>
      <c r="G450" s="139" t="s">
        <v>320</v>
      </c>
    </row>
    <row r="451" spans="1:7">
      <c r="A451" s="94">
        <v>9468961</v>
      </c>
      <c r="B451" s="13" t="s">
        <v>901</v>
      </c>
      <c r="C451" s="13" t="s">
        <v>902</v>
      </c>
      <c r="D451" s="5">
        <v>500</v>
      </c>
      <c r="E451" s="95">
        <v>8940894</v>
      </c>
      <c r="F451" s="13" t="s">
        <v>155</v>
      </c>
      <c r="G451" s="139" t="s">
        <v>320</v>
      </c>
    </row>
    <row r="452" spans="1:7">
      <c r="A452" s="94">
        <v>9469450</v>
      </c>
      <c r="B452" s="13" t="s">
        <v>903</v>
      </c>
      <c r="C452" s="13" t="s">
        <v>904</v>
      </c>
      <c r="D452" s="5">
        <v>500</v>
      </c>
      <c r="E452" s="95">
        <v>8940073</v>
      </c>
      <c r="F452" s="13" t="s">
        <v>237</v>
      </c>
      <c r="G452" s="139" t="s">
        <v>320</v>
      </c>
    </row>
    <row r="453" spans="1:7">
      <c r="A453" s="94">
        <v>9465506</v>
      </c>
      <c r="B453" s="13" t="s">
        <v>305</v>
      </c>
      <c r="C453" s="13" t="s">
        <v>224</v>
      </c>
      <c r="D453" s="5">
        <v>500</v>
      </c>
      <c r="E453" s="95">
        <v>8940073</v>
      </c>
      <c r="F453" s="13" t="s">
        <v>237</v>
      </c>
      <c r="G453" s="139" t="s">
        <v>320</v>
      </c>
    </row>
    <row r="454" spans="1:7">
      <c r="A454" s="94">
        <v>9469511</v>
      </c>
      <c r="B454" s="13" t="s">
        <v>905</v>
      </c>
      <c r="C454" s="13" t="s">
        <v>906</v>
      </c>
      <c r="D454" s="5">
        <v>500</v>
      </c>
      <c r="E454" s="95">
        <v>8940033</v>
      </c>
      <c r="F454" s="13" t="s">
        <v>552</v>
      </c>
      <c r="G454" s="139" t="s">
        <v>320</v>
      </c>
    </row>
    <row r="455" spans="1:7">
      <c r="A455" s="94">
        <v>9467682</v>
      </c>
      <c r="B455" s="13" t="s">
        <v>478</v>
      </c>
      <c r="C455" s="13" t="s">
        <v>417</v>
      </c>
      <c r="D455" s="5">
        <v>500</v>
      </c>
      <c r="E455" s="95">
        <v>8940033</v>
      </c>
      <c r="F455" s="13" t="s">
        <v>552</v>
      </c>
      <c r="G455" s="139" t="s">
        <v>320</v>
      </c>
    </row>
    <row r="456" spans="1:7">
      <c r="A456" s="94">
        <v>9466767</v>
      </c>
      <c r="B456" s="13" t="s">
        <v>479</v>
      </c>
      <c r="C456" s="13" t="s">
        <v>372</v>
      </c>
      <c r="D456" s="5">
        <v>500</v>
      </c>
      <c r="E456" s="95">
        <v>8940096</v>
      </c>
      <c r="F456" s="13" t="s">
        <v>168</v>
      </c>
      <c r="G456" s="139" t="s">
        <v>320</v>
      </c>
    </row>
    <row r="457" spans="1:7">
      <c r="A457" s="94">
        <v>9466768</v>
      </c>
      <c r="B457" s="13" t="s">
        <v>479</v>
      </c>
      <c r="C457" s="13" t="s">
        <v>143</v>
      </c>
      <c r="D457" s="5">
        <v>551</v>
      </c>
      <c r="E457" s="95">
        <v>8940096</v>
      </c>
      <c r="F457" s="13" t="s">
        <v>168</v>
      </c>
      <c r="G457" s="139" t="s">
        <v>320</v>
      </c>
    </row>
    <row r="458" spans="1:7">
      <c r="A458" s="94">
        <v>9466383</v>
      </c>
      <c r="B458" s="13" t="s">
        <v>534</v>
      </c>
      <c r="C458" s="13" t="s">
        <v>535</v>
      </c>
      <c r="D458" s="5">
        <v>571</v>
      </c>
      <c r="E458" s="95">
        <v>8940975</v>
      </c>
      <c r="F458" s="13" t="s">
        <v>172</v>
      </c>
      <c r="G458" s="139" t="s">
        <v>320</v>
      </c>
    </row>
    <row r="459" spans="1:7">
      <c r="A459" s="94">
        <v>9470458</v>
      </c>
      <c r="B459" s="13" t="s">
        <v>1045</v>
      </c>
      <c r="C459" s="13" t="s">
        <v>277</v>
      </c>
      <c r="D459" s="5">
        <v>500</v>
      </c>
      <c r="E459" s="95">
        <v>8940976</v>
      </c>
      <c r="F459" s="13" t="s">
        <v>222</v>
      </c>
      <c r="G459" s="139" t="s">
        <v>320</v>
      </c>
    </row>
    <row r="460" spans="1:7">
      <c r="A460" s="94">
        <v>9469771</v>
      </c>
      <c r="B460" s="13" t="s">
        <v>907</v>
      </c>
      <c r="C460" s="13" t="s">
        <v>228</v>
      </c>
      <c r="D460" s="5">
        <v>500</v>
      </c>
      <c r="E460" s="95">
        <v>8940976</v>
      </c>
      <c r="F460" s="13" t="s">
        <v>222</v>
      </c>
      <c r="G460" s="139" t="s">
        <v>320</v>
      </c>
    </row>
    <row r="461" spans="1:7">
      <c r="A461" s="94">
        <v>9466901</v>
      </c>
      <c r="B461" s="13" t="s">
        <v>480</v>
      </c>
      <c r="C461" s="13" t="s">
        <v>374</v>
      </c>
      <c r="D461" s="5">
        <v>500</v>
      </c>
      <c r="E461" s="95">
        <v>8940052</v>
      </c>
      <c r="F461" s="13" t="s">
        <v>240</v>
      </c>
      <c r="G461" s="139" t="s">
        <v>320</v>
      </c>
    </row>
    <row r="462" spans="1:7">
      <c r="A462" s="94">
        <v>9468957</v>
      </c>
      <c r="B462" s="13" t="s">
        <v>908</v>
      </c>
      <c r="C462" s="13" t="s">
        <v>839</v>
      </c>
      <c r="D462" s="5">
        <v>500</v>
      </c>
      <c r="E462" s="95">
        <v>8940096</v>
      </c>
      <c r="F462" s="13" t="s">
        <v>168</v>
      </c>
      <c r="G462" s="139" t="s">
        <v>320</v>
      </c>
    </row>
    <row r="463" spans="1:7">
      <c r="A463" s="94">
        <v>9465551</v>
      </c>
      <c r="B463" s="13" t="s">
        <v>306</v>
      </c>
      <c r="C463" s="13" t="s">
        <v>149</v>
      </c>
      <c r="D463" s="5">
        <v>500</v>
      </c>
      <c r="E463" s="95">
        <v>8941359</v>
      </c>
      <c r="F463" s="13" t="s">
        <v>173</v>
      </c>
      <c r="G463" s="139" t="s">
        <v>320</v>
      </c>
    </row>
    <row r="464" spans="1:7">
      <c r="A464" s="94">
        <v>9467417</v>
      </c>
      <c r="B464" s="13" t="s">
        <v>481</v>
      </c>
      <c r="C464" s="13" t="s">
        <v>482</v>
      </c>
      <c r="D464" s="5">
        <v>500</v>
      </c>
      <c r="E464" s="95">
        <v>8940052</v>
      </c>
      <c r="F464" s="13" t="s">
        <v>240</v>
      </c>
      <c r="G464" s="139" t="s">
        <v>320</v>
      </c>
    </row>
    <row r="465" spans="1:7">
      <c r="A465" s="94">
        <v>9470222</v>
      </c>
      <c r="B465" s="13" t="s">
        <v>925</v>
      </c>
      <c r="C465" s="13" t="s">
        <v>278</v>
      </c>
      <c r="D465" s="5">
        <v>500</v>
      </c>
      <c r="E465" s="95">
        <v>8940458</v>
      </c>
      <c r="F465" s="13" t="s">
        <v>241</v>
      </c>
      <c r="G465" s="139" t="s">
        <v>320</v>
      </c>
    </row>
    <row r="466" spans="1:7">
      <c r="A466" s="94">
        <v>9469246</v>
      </c>
      <c r="B466" s="13" t="s">
        <v>909</v>
      </c>
      <c r="C466" s="13" t="s">
        <v>261</v>
      </c>
      <c r="D466" s="5">
        <v>500</v>
      </c>
      <c r="E466" s="95">
        <v>8940459</v>
      </c>
      <c r="F466" s="13" t="s">
        <v>165</v>
      </c>
      <c r="G466" s="139" t="s">
        <v>320</v>
      </c>
    </row>
    <row r="467" spans="1:7">
      <c r="A467" s="94">
        <v>9470077</v>
      </c>
      <c r="B467" s="13" t="s">
        <v>963</v>
      </c>
      <c r="C467" s="13" t="s">
        <v>964</v>
      </c>
      <c r="D467" s="5">
        <v>500</v>
      </c>
      <c r="E467" s="95">
        <v>8940073</v>
      </c>
      <c r="F467" s="13" t="s">
        <v>237</v>
      </c>
      <c r="G467" s="139" t="s">
        <v>320</v>
      </c>
    </row>
    <row r="468" spans="1:7">
      <c r="A468" s="94">
        <v>9470135</v>
      </c>
      <c r="B468" s="13" t="s">
        <v>1010</v>
      </c>
      <c r="C468" s="13" t="s">
        <v>1011</v>
      </c>
      <c r="D468" s="5">
        <v>500</v>
      </c>
      <c r="E468" s="95">
        <v>8940976</v>
      </c>
      <c r="F468" s="13" t="s">
        <v>222</v>
      </c>
      <c r="G468" s="139" t="s">
        <v>320</v>
      </c>
    </row>
    <row r="469" spans="1:7">
      <c r="A469" s="94">
        <v>9465581</v>
      </c>
      <c r="B469" s="13" t="s">
        <v>1010</v>
      </c>
      <c r="C469" s="13" t="s">
        <v>274</v>
      </c>
      <c r="D469" s="5">
        <v>500</v>
      </c>
      <c r="E469" s="95">
        <v>8940976</v>
      </c>
      <c r="F469" s="13" t="s">
        <v>222</v>
      </c>
      <c r="G469" s="139" t="s">
        <v>320</v>
      </c>
    </row>
    <row r="470" spans="1:7">
      <c r="A470" s="94">
        <v>9468815</v>
      </c>
      <c r="B470" s="13" t="s">
        <v>910</v>
      </c>
      <c r="C470" s="13" t="s">
        <v>911</v>
      </c>
      <c r="D470" s="5">
        <v>500</v>
      </c>
      <c r="E470" s="95">
        <v>8940030</v>
      </c>
      <c r="F470" s="13" t="s">
        <v>153</v>
      </c>
      <c r="G470" s="139" t="s">
        <v>320</v>
      </c>
    </row>
    <row r="471" spans="1:7">
      <c r="A471" s="94">
        <v>9465351</v>
      </c>
      <c r="B471" s="13" t="s">
        <v>307</v>
      </c>
      <c r="C471" s="13" t="s">
        <v>308</v>
      </c>
      <c r="D471" s="5">
        <v>500</v>
      </c>
      <c r="E471" s="95">
        <v>8940073</v>
      </c>
      <c r="F471" s="13" t="s">
        <v>237</v>
      </c>
      <c r="G471" s="139" t="s">
        <v>320</v>
      </c>
    </row>
    <row r="472" spans="1:7">
      <c r="A472" s="94">
        <v>9470269</v>
      </c>
      <c r="B472" s="13" t="s">
        <v>941</v>
      </c>
      <c r="C472" s="13" t="s">
        <v>429</v>
      </c>
      <c r="D472" s="5">
        <v>500</v>
      </c>
      <c r="E472" s="95">
        <v>8941282</v>
      </c>
      <c r="F472" s="13" t="s">
        <v>239</v>
      </c>
      <c r="G472" s="139" t="s">
        <v>320</v>
      </c>
    </row>
    <row r="473" spans="1:7">
      <c r="A473" s="94">
        <v>9470110</v>
      </c>
      <c r="B473" s="13" t="s">
        <v>990</v>
      </c>
      <c r="C473" s="13" t="s">
        <v>991</v>
      </c>
      <c r="D473" s="5">
        <v>500</v>
      </c>
      <c r="E473" s="95">
        <v>8940535</v>
      </c>
      <c r="F473" s="13" t="s">
        <v>162</v>
      </c>
      <c r="G473" s="139" t="s">
        <v>320</v>
      </c>
    </row>
    <row r="474" spans="1:7">
      <c r="A474" s="94">
        <v>9469049</v>
      </c>
      <c r="B474" s="13" t="s">
        <v>912</v>
      </c>
      <c r="C474" s="13" t="s">
        <v>517</v>
      </c>
      <c r="D474" s="5">
        <v>500</v>
      </c>
      <c r="E474" s="95">
        <v>8940073</v>
      </c>
      <c r="F474" s="13" t="s">
        <v>237</v>
      </c>
      <c r="G474" s="139" t="s">
        <v>320</v>
      </c>
    </row>
    <row r="475" spans="1:7">
      <c r="A475" s="94">
        <v>9470435</v>
      </c>
      <c r="B475" s="13" t="s">
        <v>1046</v>
      </c>
      <c r="C475" s="13" t="s">
        <v>1032</v>
      </c>
      <c r="D475" s="5">
        <v>500</v>
      </c>
      <c r="E475" s="95">
        <v>8940975</v>
      </c>
      <c r="F475" s="13" t="s">
        <v>172</v>
      </c>
      <c r="G475" s="139" t="s">
        <v>320</v>
      </c>
    </row>
    <row r="476" spans="1:7">
      <c r="A476" s="94">
        <v>9470438</v>
      </c>
      <c r="B476" s="13" t="s">
        <v>1046</v>
      </c>
      <c r="C476" s="13" t="s">
        <v>248</v>
      </c>
      <c r="D476" s="5">
        <v>500</v>
      </c>
      <c r="E476" s="95">
        <v>8940975</v>
      </c>
      <c r="F476" s="13" t="s">
        <v>172</v>
      </c>
      <c r="G476" s="139" t="s">
        <v>320</v>
      </c>
    </row>
    <row r="477" spans="1:7">
      <c r="A477" s="94">
        <v>9467331</v>
      </c>
      <c r="B477" s="13" t="s">
        <v>483</v>
      </c>
      <c r="C477" s="13" t="s">
        <v>367</v>
      </c>
      <c r="D477" s="5">
        <v>500</v>
      </c>
      <c r="E477" s="95">
        <v>8940096</v>
      </c>
      <c r="F477" s="13" t="s">
        <v>168</v>
      </c>
      <c r="G477" s="139" t="s">
        <v>320</v>
      </c>
    </row>
    <row r="478" spans="1:7">
      <c r="A478" s="94">
        <v>9465839</v>
      </c>
      <c r="B478" s="13" t="s">
        <v>309</v>
      </c>
      <c r="C478" s="13" t="s">
        <v>310</v>
      </c>
      <c r="D478" s="5">
        <v>682</v>
      </c>
      <c r="E478" s="95">
        <v>8940926</v>
      </c>
      <c r="F478" s="13" t="s">
        <v>238</v>
      </c>
      <c r="G478" s="139" t="s">
        <v>320</v>
      </c>
    </row>
    <row r="479" spans="1:7">
      <c r="A479" s="94">
        <v>9469675</v>
      </c>
      <c r="B479" s="13" t="s">
        <v>273</v>
      </c>
      <c r="C479" s="13" t="s">
        <v>263</v>
      </c>
      <c r="D479" s="5">
        <v>500</v>
      </c>
      <c r="E479" s="95">
        <v>8940976</v>
      </c>
      <c r="F479" s="13" t="s">
        <v>222</v>
      </c>
      <c r="G479" s="139" t="s">
        <v>320</v>
      </c>
    </row>
    <row r="480" spans="1:7">
      <c r="A480" s="94">
        <v>9470449</v>
      </c>
      <c r="B480" s="13" t="s">
        <v>1047</v>
      </c>
      <c r="C480" s="13" t="s">
        <v>1024</v>
      </c>
      <c r="D480" s="5">
        <v>500</v>
      </c>
      <c r="E480" s="95">
        <v>8941359</v>
      </c>
      <c r="F480" s="13" t="s">
        <v>173</v>
      </c>
      <c r="G480" s="139" t="s">
        <v>320</v>
      </c>
    </row>
    <row r="481" spans="1:7">
      <c r="A481" s="94">
        <v>9469409</v>
      </c>
      <c r="B481" s="13" t="s">
        <v>913</v>
      </c>
      <c r="C481" s="13" t="s">
        <v>505</v>
      </c>
      <c r="D481" s="5">
        <v>500</v>
      </c>
      <c r="E481" s="95">
        <v>8940052</v>
      </c>
      <c r="F481" s="13" t="s">
        <v>240</v>
      </c>
      <c r="G481" s="139" t="s">
        <v>320</v>
      </c>
    </row>
    <row r="482" spans="1:7">
      <c r="A482" s="94">
        <v>9470186</v>
      </c>
      <c r="B482" s="13" t="s">
        <v>982</v>
      </c>
      <c r="C482" s="13" t="s">
        <v>223</v>
      </c>
      <c r="D482" s="5">
        <v>500</v>
      </c>
      <c r="E482" s="95">
        <v>8941180</v>
      </c>
      <c r="F482" s="13" t="s">
        <v>524</v>
      </c>
      <c r="G482" s="139" t="s">
        <v>320</v>
      </c>
    </row>
    <row r="483" spans="1:7">
      <c r="A483" s="94">
        <v>9467645</v>
      </c>
      <c r="B483" s="13" t="s">
        <v>484</v>
      </c>
      <c r="C483" s="13" t="s">
        <v>246</v>
      </c>
      <c r="D483" s="5">
        <v>500</v>
      </c>
      <c r="E483" s="95">
        <v>8940073</v>
      </c>
      <c r="F483" s="13" t="s">
        <v>237</v>
      </c>
      <c r="G483" s="139" t="s">
        <v>320</v>
      </c>
    </row>
    <row r="484" spans="1:7">
      <c r="A484" s="94">
        <v>9467271</v>
      </c>
      <c r="B484" s="13" t="s">
        <v>484</v>
      </c>
      <c r="C484" s="13" t="s">
        <v>485</v>
      </c>
      <c r="D484" s="5">
        <v>500</v>
      </c>
      <c r="E484" s="95">
        <v>8940448</v>
      </c>
      <c r="F484" s="13" t="s">
        <v>221</v>
      </c>
      <c r="G484" s="139" t="s">
        <v>320</v>
      </c>
    </row>
    <row r="485" spans="1:7">
      <c r="A485" s="94">
        <v>9469453</v>
      </c>
      <c r="B485" s="13" t="s">
        <v>914</v>
      </c>
      <c r="C485" s="13" t="s">
        <v>915</v>
      </c>
      <c r="D485" s="5">
        <v>500</v>
      </c>
      <c r="E485" s="95">
        <v>8940052</v>
      </c>
      <c r="F485" s="13" t="s">
        <v>240</v>
      </c>
      <c r="G485" s="139" t="s">
        <v>320</v>
      </c>
    </row>
    <row r="486" spans="1:7">
      <c r="A486" s="94">
        <v>9470130</v>
      </c>
      <c r="B486" s="13" t="s">
        <v>1012</v>
      </c>
      <c r="C486" s="13" t="s">
        <v>1013</v>
      </c>
      <c r="D486" s="5">
        <v>500</v>
      </c>
      <c r="E486" s="95">
        <v>8940976</v>
      </c>
      <c r="F486" s="13" t="s">
        <v>222</v>
      </c>
      <c r="G486" s="139" t="s">
        <v>320</v>
      </c>
    </row>
    <row r="487" spans="1:7">
      <c r="A487" s="94">
        <v>9469014</v>
      </c>
      <c r="B487" s="13" t="s">
        <v>916</v>
      </c>
      <c r="C487" s="13" t="s">
        <v>261</v>
      </c>
      <c r="D487" s="5">
        <v>500</v>
      </c>
      <c r="E487" s="95">
        <v>8940073</v>
      </c>
      <c r="F487" s="13" t="s">
        <v>237</v>
      </c>
      <c r="G487" s="139" t="s">
        <v>320</v>
      </c>
    </row>
  </sheetData>
  <sheetProtection insertRows="0" autoFilter="0"/>
  <autoFilter ref="A1:G1"/>
  <sortState ref="A2:J1946">
    <sortCondition ref="F1:F1946"/>
    <sortCondition ref="B1:B1946"/>
    <sortCondition ref="C1:C1946"/>
    <sortCondition ref="A1:A1946"/>
  </sortState>
  <printOptions horizontalCentered="1" gridLines="1"/>
  <pageMargins left="0.70866141732283472" right="0.31496062992125984" top="0.74803149606299213" bottom="0.74803149606299213" header="0.31496062992125984" footer="0.31496062992125984"/>
  <pageSetup paperSize="9" scale="80" fitToHeight="0" orientation="portrait" r:id="rId1"/>
  <headerFooter>
    <oddHeader>&amp;L&amp;"Arial,Gras"&amp;18FFTT&amp;C&amp;"Arial,Gras"&amp;16&amp;UListe des joueurs poussins&amp;R06/12/2022</oddHeader>
    <oddFooter>&amp;CPage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Renseignements</vt:lpstr>
      <vt:lpstr>Equipes match à 3</vt:lpstr>
      <vt:lpstr>rencontre match à 3</vt:lpstr>
      <vt:lpstr>Fiches match à 3</vt:lpstr>
      <vt:lpstr>rencontre 1 contre 3 (MA3)</vt:lpstr>
      <vt:lpstr>rencontre 2 contre 3 (MA3)</vt:lpstr>
      <vt:lpstr>rencontre 1 contre 2 (MA3)</vt:lpstr>
      <vt:lpstr>Clubs-FFTT</vt:lpstr>
      <vt:lpstr>Joueurs-FFTT</vt:lpstr>
      <vt:lpstr>'Joueurs-FFTT'!Impression_des_titres</vt:lpstr>
      <vt:lpstr>'Equipes match à 3'!Zone_d_impression</vt:lpstr>
      <vt:lpstr>'Joueurs-FFTT'!Zone_d_impression</vt:lpstr>
      <vt:lpstr>'rencontre 1 contre 2 (MA3)'!Zone_d_impression</vt:lpstr>
      <vt:lpstr>'rencontre 1 contre 3 (MA3)'!Zone_d_impression</vt:lpstr>
      <vt:lpstr>'rencontre 2 contre 3 (MA3)'!Zone_d_impression</vt:lpstr>
      <vt:lpstr>'rencontre match à 3'!Zone_d_impression</vt:lpstr>
    </vt:vector>
  </TitlesOfParts>
  <Company>Bred Banque Populaire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Chevalier</dc:creator>
  <cp:lastModifiedBy>JP</cp:lastModifiedBy>
  <cp:lastPrinted>2023-12-01T23:17:08Z</cp:lastPrinted>
  <dcterms:created xsi:type="dcterms:W3CDTF">2006-06-22T16:34:39Z</dcterms:created>
  <dcterms:modified xsi:type="dcterms:W3CDTF">2026-02-04T11:02:57Z</dcterms:modified>
</cp:coreProperties>
</file>